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DieseArbeitsmappe"/>
  <mc:AlternateContent xmlns:mc="http://schemas.openxmlformats.org/markup-compatibility/2006">
    <mc:Choice Requires="x15">
      <x15ac:absPath xmlns:x15ac="http://schemas.microsoft.com/office/spreadsheetml/2010/11/ac" url="P:\1004_MINERGIE-ECO\1004-13_MINERGIE-ECO_Version_2021\0000_12_Berechnungen_Tabellen\"/>
    </mc:Choice>
  </mc:AlternateContent>
  <xr:revisionPtr revIDLastSave="0" documentId="8_{AFE66452-18FA-4FF8-A7CB-10ADF19D19C5}" xr6:coauthVersionLast="46" xr6:coauthVersionMax="46" xr10:uidLastSave="{00000000-0000-0000-0000-000000000000}"/>
  <workbookProtection workbookAlgorithmName="SHA-512" workbookHashValue="RF45W38U/IN+2fR1zIpRLHVVqxo5pxxN5tBDdEgNTO+y/zevnwbjUhaZNc3ZyKEEiLDIvH9hrPDrClEsBqVyPA==" workbookSaltValue="XZQSzhZzzKAj5qf2UvdXKw==" workbookSpinCount="100000" lockStructure="1"/>
  <bookViews>
    <workbookView xWindow="5205" yWindow="0" windowWidth="23625" windowHeight="19665" tabRatio="695" xr2:uid="{00000000-000D-0000-FFFF-FFFF00000000}"/>
  </bookViews>
  <sheets>
    <sheet name="Riassunto" sheetId="12" r:id="rId1"/>
    <sheet name="Finestre" sheetId="29" r:id="rId2"/>
    <sheet name="Illuminazione_naturale" sheetId="18" r:id="rId3"/>
    <sheet name="Prospettive" sheetId="32" r:id="rId4"/>
    <sheet name="Questionario_ammodernamento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Illuminazione_naturale!#REF!</definedName>
    <definedName name="Antwort_simp">Questionario_ammodernamento!$A$19</definedName>
    <definedName name="Befriedigend">Constants!$C$92</definedName>
    <definedName name="_xlnm.Print_Area" localSheetId="1">Finestre!$A$1:$M$39</definedName>
    <definedName name="_xlnm.Print_Area" localSheetId="2">Illuminazione_naturale!$A$1:$R$40</definedName>
    <definedName name="_xlnm.Print_Area" localSheetId="3">Prospettive!$A$1:$H$40</definedName>
    <definedName name="_xlnm.Print_Area" localSheetId="4">Questionario_ammodernamento!$A$1:$E$30</definedName>
    <definedName name="_xlnm.Print_Area" localSheetId="0">Riassunto!$A$1:$D$42</definedName>
    <definedName name="_xlnm.Print_Area">Illuminazione_naturale!$B$1:$Q$35</definedName>
    <definedName name="_xlnm.Print_Titles" localSheetId="2">Illuminazione_naturale!$1:$4</definedName>
    <definedName name="FactorRenovation">Constants!$D$12</definedName>
    <definedName name="Gut">Constants!$C$91</definedName>
    <definedName name="Ja">Constants!$B$9</definedName>
    <definedName name="JaNein">Constants!$B$9:$B$10</definedName>
    <definedName name="ListAussicht">Constants!$B$40:$B$46</definedName>
    <definedName name="ListAussichtQ">Constants!$B$48:$B$51</definedName>
    <definedName name="ListBeleuchtung">Constants!$B$55:$B$88</definedName>
    <definedName name="ListHorizont">Constants!$B$36:$B$38</definedName>
    <definedName name="ListOrientierung">Constants!$B$91:$B$99</definedName>
    <definedName name="ListProjekttyp">Constants!$B$17:$B$18</definedName>
    <definedName name="ListRaumReflex">Constants!$B$20:$B$22</definedName>
    <definedName name="ListSoControl">Constants!$B$30:$B$34</definedName>
    <definedName name="ListSoSchu">Constants!$B$24:$B$28</definedName>
    <definedName name="ListSprache">Texte!$C$4:$F$4</definedName>
    <definedName name="ListWindow">OFFSET(Finestre!$B$5,,,COUNTIF(Finestre!$B$5:$B$39,"&gt;"""),)</definedName>
    <definedName name="MatrixAussicht">Constants!$B$40:$C$46</definedName>
    <definedName name="MatrixBeleuchtung">Constants!$B$55:$E$88</definedName>
    <definedName name="MatrixHorizont">Constants!$B$36:$C$38</definedName>
    <definedName name="MatrixRaumReflex">Constants!$B$20:$C$22</definedName>
    <definedName name="MatrixSoControl">Constants!$B$30:$C$34</definedName>
    <definedName name="MatrixSoSchu">Constants!$B$24:$C$28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Finestre!$B$5:$R$39</definedName>
    <definedName name="MaxUFläche">Constants!$B$97</definedName>
    <definedName name="Mindesterfüllung">Constants!$B$95</definedName>
    <definedName name="MxValidationTexts">Texte!$A$237:$G$360</definedName>
    <definedName name="Nein">Constants!$B$10</definedName>
    <definedName name="NewConstruction">Constants!$B$17</definedName>
    <definedName name="Password">Constants!$B$7</definedName>
    <definedName name="Projektbez">Riassunto!$B$5</definedName>
    <definedName name="Raumreflexion">Illuminazione_naturale!#REF!</definedName>
    <definedName name="Renovation">Constants!$B$18</definedName>
    <definedName name="SheetDaylight">Texte!$B$230</definedName>
    <definedName name="SheetOverview">Texte!$B$228</definedName>
    <definedName name="SheetQuestionaire">Texte!$B$232</definedName>
    <definedName name="SheetViews">Texte!$B$231</definedName>
    <definedName name="SheetWindow">Texte!$B$229</definedName>
    <definedName name="Sonnenschutztyp">Illuminazione_naturale!#REF!</definedName>
    <definedName name="Sprachwahl">Constants!$B$5</definedName>
    <definedName name="Standardnutzung">Illuminazione_naturale!#REF!</definedName>
    <definedName name="SummeRaumFlaeche">Illuminazione_naturale!$S$38</definedName>
    <definedName name="test01">Texte!$B$230</definedName>
    <definedName name="Typ">Riassunto!$B$8</definedName>
    <definedName name="Version">Constants!$B$99</definedName>
    <definedName name="VersionNr">Versionierung!$A$29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5" i="29" l="1"/>
  <c r="P35" i="29"/>
  <c r="Q35" i="29"/>
  <c r="R35" i="29"/>
  <c r="O36" i="29"/>
  <c r="P36" i="29"/>
  <c r="Q36" i="29"/>
  <c r="R36" i="29"/>
  <c r="O37" i="29"/>
  <c r="P37" i="29"/>
  <c r="Q37" i="29"/>
  <c r="R37" i="29"/>
  <c r="O38" i="29"/>
  <c r="P38" i="29"/>
  <c r="Q38" i="29"/>
  <c r="R38" i="29"/>
  <c r="O39" i="29"/>
  <c r="P39" i="29"/>
  <c r="Q39" i="29"/>
  <c r="R39" i="29"/>
  <c r="E85" i="27"/>
  <c r="E80" i="27"/>
  <c r="B177" i="31"/>
  <c r="B85" i="27" s="1"/>
  <c r="B172" i="31"/>
  <c r="B80" i="27" s="1"/>
  <c r="W6" i="18"/>
  <c r="I6" i="32" s="1"/>
  <c r="J6" i="32" s="1"/>
  <c r="W7" i="18"/>
  <c r="I7" i="32" s="1"/>
  <c r="J7" i="32" s="1"/>
  <c r="W8" i="18"/>
  <c r="I8" i="32" s="1"/>
  <c r="J8" i="32" s="1"/>
  <c r="W9" i="18"/>
  <c r="I9" i="32" s="1"/>
  <c r="J9" i="32" s="1"/>
  <c r="W10" i="18"/>
  <c r="I10" i="32" s="1"/>
  <c r="J10" i="32" s="1"/>
  <c r="W11" i="18"/>
  <c r="I11" i="32" s="1"/>
  <c r="J11" i="32" s="1"/>
  <c r="W12" i="18"/>
  <c r="I12" i="32" s="1"/>
  <c r="J12" i="32" s="1"/>
  <c r="W13" i="18"/>
  <c r="I13" i="32" s="1"/>
  <c r="J13" i="32" s="1"/>
  <c r="W14" i="18"/>
  <c r="I14" i="32" s="1"/>
  <c r="J14" i="32" s="1"/>
  <c r="W15" i="18"/>
  <c r="I15" i="32" s="1"/>
  <c r="J15" i="32" s="1"/>
  <c r="W16" i="18"/>
  <c r="I16" i="32" s="1"/>
  <c r="J16" i="32" s="1"/>
  <c r="W17" i="18"/>
  <c r="I17" i="32" s="1"/>
  <c r="J17" i="32" s="1"/>
  <c r="W18" i="18"/>
  <c r="I18" i="32" s="1"/>
  <c r="J18" i="32" s="1"/>
  <c r="W19" i="18"/>
  <c r="I19" i="32" s="1"/>
  <c r="J19" i="32" s="1"/>
  <c r="W20" i="18"/>
  <c r="I20" i="32" s="1"/>
  <c r="J20" i="32" s="1"/>
  <c r="W21" i="18"/>
  <c r="I21" i="32" s="1"/>
  <c r="J21" i="32" s="1"/>
  <c r="W22" i="18"/>
  <c r="I22" i="32" s="1"/>
  <c r="J22" i="32" s="1"/>
  <c r="W23" i="18"/>
  <c r="I23" i="32" s="1"/>
  <c r="J23" i="32" s="1"/>
  <c r="W24" i="18"/>
  <c r="I24" i="32" s="1"/>
  <c r="J24" i="32" s="1"/>
  <c r="W25" i="18"/>
  <c r="I25" i="32" s="1"/>
  <c r="J25" i="32" s="1"/>
  <c r="W26" i="18"/>
  <c r="I26" i="32" s="1"/>
  <c r="J26" i="32" s="1"/>
  <c r="W27" i="18"/>
  <c r="I27" i="32" s="1"/>
  <c r="J27" i="32" s="1"/>
  <c r="W28" i="18"/>
  <c r="I28" i="32" s="1"/>
  <c r="J28" i="32" s="1"/>
  <c r="W29" i="18"/>
  <c r="I29" i="32" s="1"/>
  <c r="J29" i="32" s="1"/>
  <c r="W30" i="18"/>
  <c r="I30" i="32" s="1"/>
  <c r="J30" i="32" s="1"/>
  <c r="W31" i="18"/>
  <c r="I31" i="32" s="1"/>
  <c r="J31" i="32" s="1"/>
  <c r="W32" i="18"/>
  <c r="I32" i="32" s="1"/>
  <c r="J32" i="32" s="1"/>
  <c r="W33" i="18"/>
  <c r="W34" i="18"/>
  <c r="I34" i="32" s="1"/>
  <c r="J34" i="32" s="1"/>
  <c r="W5" i="18"/>
  <c r="I5" i="32" s="1"/>
  <c r="J5" i="32" s="1"/>
  <c r="B6" i="31"/>
  <c r="D1" i="12" s="1"/>
  <c r="A29" i="33"/>
  <c r="B99" i="27" s="1"/>
  <c r="B20" i="31"/>
  <c r="A36" i="12" s="1"/>
  <c r="B21" i="31"/>
  <c r="A38" i="12" s="1"/>
  <c r="B22" i="31"/>
  <c r="A39" i="12" s="1"/>
  <c r="B23" i="31"/>
  <c r="A42" i="12" s="1"/>
  <c r="B231" i="31"/>
  <c r="C31" i="31" s="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B107" i="31"/>
  <c r="H4" i="32" s="1"/>
  <c r="B108" i="31"/>
  <c r="B36" i="32" s="1"/>
  <c r="B118" i="31"/>
  <c r="H37" i="32" s="1"/>
  <c r="B117" i="31"/>
  <c r="F37" i="32" s="1"/>
  <c r="B116" i="31"/>
  <c r="G37" i="32" s="1"/>
  <c r="B115" i="31"/>
  <c r="E37" i="32" s="1"/>
  <c r="B114" i="31"/>
  <c r="D37" i="32" s="1"/>
  <c r="B113" i="31"/>
  <c r="C37" i="32" s="1"/>
  <c r="B112" i="31"/>
  <c r="B37" i="32" s="1"/>
  <c r="B111" i="31"/>
  <c r="G36" i="32" s="1"/>
  <c r="B110" i="31"/>
  <c r="E36" i="32" s="1"/>
  <c r="B109" i="31"/>
  <c r="C36" i="32" s="1"/>
  <c r="B119" i="31"/>
  <c r="B38" i="32" s="1"/>
  <c r="A41" i="12" s="1"/>
  <c r="B120" i="31"/>
  <c r="B121" i="31"/>
  <c r="B40" i="32" s="1"/>
  <c r="B213" i="31"/>
  <c r="B51" i="27" s="1"/>
  <c r="B212" i="31"/>
  <c r="B50" i="27" s="1"/>
  <c r="B211" i="31"/>
  <c r="B49" i="27" s="1"/>
  <c r="B210" i="31"/>
  <c r="B48" i="27" s="1"/>
  <c r="B99" i="31"/>
  <c r="C3" i="32" s="1"/>
  <c r="B103" i="31"/>
  <c r="C4" i="32" s="1"/>
  <c r="B104" i="31"/>
  <c r="D4" i="32" s="1"/>
  <c r="B105" i="31"/>
  <c r="E4" i="32" s="1"/>
  <c r="B102" i="31"/>
  <c r="B4" i="32" s="1"/>
  <c r="B101" i="31"/>
  <c r="B100" i="31"/>
  <c r="B98" i="31"/>
  <c r="B3" i="32" s="1"/>
  <c r="B97" i="31"/>
  <c r="A1" i="32" s="1"/>
  <c r="B207" i="31"/>
  <c r="B45" i="27" s="1"/>
  <c r="B208" i="31"/>
  <c r="B46" i="27" s="1"/>
  <c r="B206" i="31"/>
  <c r="B44" i="27" s="1"/>
  <c r="B205" i="31"/>
  <c r="B43" i="27" s="1"/>
  <c r="B204" i="31"/>
  <c r="B42" i="27" s="1"/>
  <c r="B203" i="31"/>
  <c r="B41" i="27" s="1"/>
  <c r="B202" i="31"/>
  <c r="B40" i="27" s="1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33" i="32"/>
  <c r="J33" i="32" s="1"/>
  <c r="F31" i="31" l="1"/>
  <c r="E31" i="31"/>
  <c r="D31" i="31"/>
  <c r="L5" i="32"/>
  <c r="L23" i="32"/>
  <c r="H23" i="32" s="1"/>
  <c r="L15" i="32"/>
  <c r="H15" i="32" s="1"/>
  <c r="L29" i="32"/>
  <c r="H29" i="32" s="1"/>
  <c r="L21" i="32"/>
  <c r="H21" i="32" s="1"/>
  <c r="L31" i="32"/>
  <c r="H31" i="32" s="1"/>
  <c r="L27" i="32"/>
  <c r="H27" i="32" s="1"/>
  <c r="L19" i="32"/>
  <c r="H19" i="32" s="1"/>
  <c r="L11" i="32"/>
  <c r="H11" i="32" s="1"/>
  <c r="L33" i="32"/>
  <c r="H33" i="32" s="1"/>
  <c r="L25" i="32"/>
  <c r="H25" i="32" s="1"/>
  <c r="L17" i="32"/>
  <c r="H17" i="32" s="1"/>
  <c r="L13" i="32"/>
  <c r="H13" i="32" s="1"/>
  <c r="L9" i="32"/>
  <c r="H9" i="32" s="1"/>
  <c r="L32" i="32"/>
  <c r="H32" i="32" s="1"/>
  <c r="L28" i="32"/>
  <c r="H28" i="32" s="1"/>
  <c r="L24" i="32"/>
  <c r="H24" i="32" s="1"/>
  <c r="L20" i="32"/>
  <c r="H20" i="32" s="1"/>
  <c r="L16" i="32"/>
  <c r="H16" i="32" s="1"/>
  <c r="L12" i="32"/>
  <c r="H12" i="32" s="1"/>
  <c r="L8" i="32"/>
  <c r="H8" i="32" s="1"/>
  <c r="L7" i="32"/>
  <c r="H7" i="32" s="1"/>
  <c r="L34" i="32"/>
  <c r="H34" i="32" s="1"/>
  <c r="L30" i="32"/>
  <c r="H30" i="32" s="1"/>
  <c r="L26" i="32"/>
  <c r="H26" i="32" s="1"/>
  <c r="L22" i="32"/>
  <c r="H22" i="32" s="1"/>
  <c r="L18" i="32"/>
  <c r="H18" i="32" s="1"/>
  <c r="L14" i="32"/>
  <c r="H14" i="32" s="1"/>
  <c r="L10" i="32"/>
  <c r="H10" i="32" s="1"/>
  <c r="L6" i="32"/>
  <c r="H6" i="32" s="1"/>
  <c r="B79" i="31"/>
  <c r="R4" i="18" s="1"/>
  <c r="B59" i="31"/>
  <c r="R3" i="18" s="1"/>
  <c r="G3" i="32" s="1"/>
  <c r="S5" i="18"/>
  <c r="K5" i="32" s="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68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348" i="31"/>
  <c r="C347" i="31"/>
  <c r="C346" i="31"/>
  <c r="C345" i="31"/>
  <c r="C340" i="31"/>
  <c r="C339" i="31"/>
  <c r="C338" i="31"/>
  <c r="C337" i="31"/>
  <c r="C332" i="31"/>
  <c r="C331" i="31"/>
  <c r="C330" i="31"/>
  <c r="C329" i="31"/>
  <c r="C321" i="31"/>
  <c r="C322" i="31"/>
  <c r="C323" i="31"/>
  <c r="C324" i="31"/>
  <c r="C344" i="31"/>
  <c r="C343" i="31"/>
  <c r="C336" i="31"/>
  <c r="C335" i="31"/>
  <c r="C328" i="31"/>
  <c r="C327" i="31"/>
  <c r="C320" i="31"/>
  <c r="C319" i="31"/>
  <c r="C316" i="31"/>
  <c r="C315" i="31"/>
  <c r="C312" i="31"/>
  <c r="C311" i="31"/>
  <c r="C308" i="31"/>
  <c r="C307" i="31"/>
  <c r="C304" i="31"/>
  <c r="C303" i="31"/>
  <c r="C300" i="31"/>
  <c r="C299" i="31"/>
  <c r="C296" i="31"/>
  <c r="C295" i="31"/>
  <c r="C292" i="31"/>
  <c r="C291" i="31"/>
  <c r="C287" i="31"/>
  <c r="C288" i="31"/>
  <c r="D342" i="31"/>
  <c r="C342" i="31" s="1"/>
  <c r="D334" i="31"/>
  <c r="C334" i="31" s="1"/>
  <c r="D326" i="31"/>
  <c r="C326" i="31" s="1"/>
  <c r="C325" i="31"/>
  <c r="C333" i="31"/>
  <c r="C341" i="31"/>
  <c r="C238" i="31"/>
  <c r="C239" i="31"/>
  <c r="C267" i="31"/>
  <c r="C284" i="31"/>
  <c r="C285" i="31"/>
  <c r="C286" i="31"/>
  <c r="C289" i="31"/>
  <c r="C290" i="31"/>
  <c r="C293" i="31"/>
  <c r="C294" i="31"/>
  <c r="C297" i="31"/>
  <c r="C298" i="31"/>
  <c r="C301" i="31"/>
  <c r="C302" i="31"/>
  <c r="C305" i="31"/>
  <c r="C306" i="31"/>
  <c r="C309" i="31"/>
  <c r="C310" i="31"/>
  <c r="C313" i="31"/>
  <c r="C314" i="31"/>
  <c r="C317" i="31"/>
  <c r="C237" i="31"/>
  <c r="D318" i="31"/>
  <c r="C318" i="31" s="1"/>
  <c r="S24" i="18"/>
  <c r="T24" i="18"/>
  <c r="U24" i="18" s="1"/>
  <c r="Y24" i="18"/>
  <c r="AG24" i="18" s="1"/>
  <c r="Z24" i="18"/>
  <c r="AH24" i="18"/>
  <c r="S25" i="18"/>
  <c r="K25" i="32" s="1"/>
  <c r="T25" i="18"/>
  <c r="U25" i="18" s="1"/>
  <c r="Y25" i="18"/>
  <c r="AG25" i="18" s="1"/>
  <c r="Z25" i="18"/>
  <c r="AH25" i="18"/>
  <c r="S26" i="18"/>
  <c r="K26" i="32" s="1"/>
  <c r="T26" i="18"/>
  <c r="U26" i="18" s="1"/>
  <c r="X26" i="18"/>
  <c r="Y26" i="18"/>
  <c r="AG26" i="18" s="1"/>
  <c r="Z26" i="18"/>
  <c r="AH26" i="18"/>
  <c r="S27" i="18"/>
  <c r="T27" i="18"/>
  <c r="U27" i="18" s="1"/>
  <c r="Y27" i="18"/>
  <c r="AG27" i="18" s="1"/>
  <c r="Z27" i="18"/>
  <c r="AH27" i="18"/>
  <c r="S28" i="18"/>
  <c r="T28" i="18"/>
  <c r="U28" i="18" s="1"/>
  <c r="Y28" i="18"/>
  <c r="AG28" i="18" s="1"/>
  <c r="Z28" i="18"/>
  <c r="AH28" i="18"/>
  <c r="S29" i="18"/>
  <c r="T29" i="18"/>
  <c r="U29" i="18" s="1"/>
  <c r="Y29" i="18"/>
  <c r="AG29" i="18" s="1"/>
  <c r="Z29" i="18"/>
  <c r="AH29" i="18"/>
  <c r="S30" i="18"/>
  <c r="K30" i="32" s="1"/>
  <c r="T30" i="18"/>
  <c r="U30" i="18" s="1"/>
  <c r="Y30" i="18"/>
  <c r="AG30" i="18" s="1"/>
  <c r="Z30" i="18"/>
  <c r="AH30" i="18"/>
  <c r="S31" i="18"/>
  <c r="K31" i="32" s="1"/>
  <c r="T31" i="18"/>
  <c r="U31" i="18" s="1"/>
  <c r="Y31" i="18"/>
  <c r="AG31" i="18" s="1"/>
  <c r="Z31" i="18"/>
  <c r="AH31" i="18"/>
  <c r="S32" i="18"/>
  <c r="T32" i="18"/>
  <c r="U32" i="18" s="1"/>
  <c r="Y32" i="18"/>
  <c r="AG32" i="18" s="1"/>
  <c r="Z32" i="18"/>
  <c r="AH32" i="18"/>
  <c r="S33" i="18"/>
  <c r="T33" i="18"/>
  <c r="U33" i="18" s="1"/>
  <c r="Y33" i="18"/>
  <c r="AG33" i="18" s="1"/>
  <c r="Z33" i="18"/>
  <c r="AH33" i="18"/>
  <c r="S34" i="18"/>
  <c r="K34" i="32" s="1"/>
  <c r="T34" i="18"/>
  <c r="U34" i="18" s="1"/>
  <c r="Y34" i="18"/>
  <c r="AG34" i="18" s="1"/>
  <c r="Z34" i="18"/>
  <c r="AH34" i="18"/>
  <c r="B83" i="31"/>
  <c r="N36" i="18" s="1"/>
  <c r="B84" i="31"/>
  <c r="B82" i="31"/>
  <c r="J36" i="18" s="1"/>
  <c r="B88" i="31"/>
  <c r="J37" i="18" s="1"/>
  <c r="B89" i="31"/>
  <c r="L37" i="18" s="1"/>
  <c r="B87" i="31"/>
  <c r="N37" i="18" s="1"/>
  <c r="B90" i="31"/>
  <c r="P37" i="18" s="1"/>
  <c r="B85" i="31"/>
  <c r="F37" i="18" s="1"/>
  <c r="B86" i="31"/>
  <c r="H37" i="18" s="1"/>
  <c r="B81" i="31"/>
  <c r="F36" i="18" s="1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6" i="31"/>
  <c r="F236" i="31"/>
  <c r="E236" i="31"/>
  <c r="D236" i="31"/>
  <c r="F146" i="31"/>
  <c r="E146" i="31"/>
  <c r="D146" i="31"/>
  <c r="C146" i="31"/>
  <c r="B232" i="31"/>
  <c r="E27" i="31" s="1"/>
  <c r="B230" i="31"/>
  <c r="B229" i="31"/>
  <c r="B228" i="31"/>
  <c r="B26" i="31"/>
  <c r="A46" i="12" s="1"/>
  <c r="B226" i="31"/>
  <c r="B10" i="27" s="1"/>
  <c r="B225" i="31"/>
  <c r="B9" i="27" s="1"/>
  <c r="B220" i="31"/>
  <c r="B18" i="27" s="1"/>
  <c r="B219" i="31"/>
  <c r="B17" i="27" s="1"/>
  <c r="B143" i="31"/>
  <c r="D29" i="28" s="1"/>
  <c r="B142" i="31"/>
  <c r="D27" i="28" s="1"/>
  <c r="B141" i="31"/>
  <c r="D25" i="28" s="1"/>
  <c r="B140" i="31"/>
  <c r="C23" i="28" s="1"/>
  <c r="B139" i="31"/>
  <c r="B23" i="28" s="1"/>
  <c r="B138" i="31"/>
  <c r="A23" i="28" s="1"/>
  <c r="B137" i="31"/>
  <c r="A21" i="28" s="1"/>
  <c r="B136" i="31"/>
  <c r="B135" i="31"/>
  <c r="B134" i="31"/>
  <c r="B133" i="31"/>
  <c r="A17" i="28" s="1"/>
  <c r="B132" i="31"/>
  <c r="A13" i="28" s="1"/>
  <c r="B131" i="31"/>
  <c r="A11" i="28" s="1"/>
  <c r="B130" i="31"/>
  <c r="A9" i="28" s="1"/>
  <c r="B129" i="31"/>
  <c r="A7" i="28" s="1"/>
  <c r="B128" i="31"/>
  <c r="A5" i="28" s="1"/>
  <c r="B127" i="31"/>
  <c r="E3" i="28" s="1"/>
  <c r="B126" i="31"/>
  <c r="A3" i="28" s="1"/>
  <c r="B125" i="31"/>
  <c r="A1" i="28" s="1"/>
  <c r="B217" i="31"/>
  <c r="E93" i="27" s="1"/>
  <c r="B216" i="31"/>
  <c r="E92" i="27" s="1"/>
  <c r="B215" i="31"/>
  <c r="E91" i="27" s="1"/>
  <c r="B200" i="31"/>
  <c r="B38" i="27" s="1"/>
  <c r="B199" i="31"/>
  <c r="B37" i="27" s="1"/>
  <c r="B198" i="31"/>
  <c r="B36" i="27" s="1"/>
  <c r="B196" i="31"/>
  <c r="B34" i="27" s="1"/>
  <c r="B195" i="31"/>
  <c r="B33" i="27" s="1"/>
  <c r="B194" i="31"/>
  <c r="B32" i="27" s="1"/>
  <c r="B193" i="31"/>
  <c r="B31" i="27" s="1"/>
  <c r="B192" i="31"/>
  <c r="B30" i="27" s="1"/>
  <c r="B190" i="31"/>
  <c r="B28" i="27" s="1"/>
  <c r="B189" i="31"/>
  <c r="B27" i="27" s="1"/>
  <c r="B188" i="31"/>
  <c r="B26" i="27" s="1"/>
  <c r="B187" i="31"/>
  <c r="B25" i="27" s="1"/>
  <c r="B186" i="31"/>
  <c r="B24" i="27" s="1"/>
  <c r="B184" i="31"/>
  <c r="B22" i="27" s="1"/>
  <c r="B183" i="31"/>
  <c r="B21" i="27" s="1"/>
  <c r="B182" i="31"/>
  <c r="B20" i="27" s="1"/>
  <c r="B164" i="31"/>
  <c r="B72" i="27" s="1"/>
  <c r="B165" i="31"/>
  <c r="B73" i="27" s="1"/>
  <c r="B166" i="31"/>
  <c r="B74" i="27" s="1"/>
  <c r="B167" i="31"/>
  <c r="B75" i="27" s="1"/>
  <c r="B168" i="31"/>
  <c r="B76" i="27" s="1"/>
  <c r="B169" i="31"/>
  <c r="B77" i="27" s="1"/>
  <c r="B170" i="31"/>
  <c r="B78" i="27" s="1"/>
  <c r="B171" i="31"/>
  <c r="B79" i="27" s="1"/>
  <c r="B173" i="31"/>
  <c r="B81" i="27" s="1"/>
  <c r="B174" i="31"/>
  <c r="B82" i="27" s="1"/>
  <c r="B175" i="31"/>
  <c r="B83" i="27" s="1"/>
  <c r="B176" i="31"/>
  <c r="B84" i="27" s="1"/>
  <c r="B178" i="31"/>
  <c r="B86" i="27" s="1"/>
  <c r="B179" i="31"/>
  <c r="B87" i="27" s="1"/>
  <c r="B180" i="31"/>
  <c r="B88" i="27" s="1"/>
  <c r="AH5" i="18" s="1"/>
  <c r="B163" i="31"/>
  <c r="B71" i="27" s="1"/>
  <c r="B162" i="31"/>
  <c r="B70" i="27" s="1"/>
  <c r="B161" i="31"/>
  <c r="B69" i="27" s="1"/>
  <c r="B160" i="31"/>
  <c r="B68" i="27" s="1"/>
  <c r="B159" i="31"/>
  <c r="B67" i="27" s="1"/>
  <c r="B158" i="31"/>
  <c r="B66" i="27" s="1"/>
  <c r="B157" i="31"/>
  <c r="B65" i="27" s="1"/>
  <c r="B156" i="31"/>
  <c r="B64" i="27" s="1"/>
  <c r="B155" i="31"/>
  <c r="B63" i="27" s="1"/>
  <c r="B154" i="31"/>
  <c r="B62" i="27" s="1"/>
  <c r="B153" i="31"/>
  <c r="B61" i="27" s="1"/>
  <c r="B152" i="31"/>
  <c r="B60" i="27" s="1"/>
  <c r="B151" i="31"/>
  <c r="B59" i="27" s="1"/>
  <c r="B150" i="31"/>
  <c r="B58" i="27" s="1"/>
  <c r="B149" i="31"/>
  <c r="B57" i="27" s="1"/>
  <c r="B148" i="31"/>
  <c r="B56" i="27" s="1"/>
  <c r="B147" i="31"/>
  <c r="B55" i="27" s="1"/>
  <c r="B92" i="31"/>
  <c r="B93" i="31"/>
  <c r="B69" i="31"/>
  <c r="I4" i="18" s="1"/>
  <c r="B70" i="31"/>
  <c r="J3" i="18" s="1"/>
  <c r="B71" i="31"/>
  <c r="J4" i="18" s="1"/>
  <c r="B72" i="31"/>
  <c r="K4" i="18" s="1"/>
  <c r="B73" i="31"/>
  <c r="L4" i="18" s="1"/>
  <c r="B74" i="31"/>
  <c r="M4" i="18" s="1"/>
  <c r="B75" i="31"/>
  <c r="N4" i="18" s="1"/>
  <c r="B76" i="31"/>
  <c r="O4" i="18" s="1"/>
  <c r="B77" i="31"/>
  <c r="P4" i="18" s="1"/>
  <c r="B78" i="31"/>
  <c r="Q4" i="18" s="1"/>
  <c r="B80" i="31"/>
  <c r="B91" i="31"/>
  <c r="B58" i="31"/>
  <c r="B60" i="31"/>
  <c r="B61" i="31"/>
  <c r="B62" i="31"/>
  <c r="C4" i="18" s="1"/>
  <c r="B63" i="31"/>
  <c r="D3" i="18" s="1"/>
  <c r="B64" i="31"/>
  <c r="D4" i="18" s="1"/>
  <c r="B65" i="31"/>
  <c r="E4" i="18" s="1"/>
  <c r="B66" i="31"/>
  <c r="F4" i="18" s="1"/>
  <c r="B67" i="31"/>
  <c r="G4" i="18" s="1"/>
  <c r="B68" i="31"/>
  <c r="H4" i="18" s="1"/>
  <c r="B57" i="31"/>
  <c r="B39" i="31"/>
  <c r="A1" i="29" s="1"/>
  <c r="B41" i="31"/>
  <c r="B4" i="29" s="1"/>
  <c r="B42" i="31"/>
  <c r="C4" i="29" s="1"/>
  <c r="B43" i="31"/>
  <c r="D4" i="29" s="1"/>
  <c r="B44" i="31"/>
  <c r="E4" i="29" s="1"/>
  <c r="B45" i="31"/>
  <c r="F4" i="29" s="1"/>
  <c r="B46" i="31"/>
  <c r="G4" i="29" s="1"/>
  <c r="B47" i="31"/>
  <c r="H4" i="29" s="1"/>
  <c r="B48" i="31"/>
  <c r="I4" i="29" s="1"/>
  <c r="B49" i="31"/>
  <c r="J4" i="29" s="1"/>
  <c r="B50" i="31"/>
  <c r="K3" i="29" s="1"/>
  <c r="B51" i="31"/>
  <c r="K4" i="29" s="1"/>
  <c r="B52" i="31"/>
  <c r="L4" i="29" s="1"/>
  <c r="B53" i="31"/>
  <c r="M4" i="29" s="1"/>
  <c r="B40" i="31"/>
  <c r="B3" i="29" s="1"/>
  <c r="B7" i="31"/>
  <c r="A3" i="12" s="1"/>
  <c r="B8" i="31"/>
  <c r="A5" i="12" s="1"/>
  <c r="B9" i="31"/>
  <c r="A8" i="12" s="1"/>
  <c r="F10" i="31"/>
  <c r="B10" i="31"/>
  <c r="A11" i="12" s="1"/>
  <c r="B11" i="31"/>
  <c r="A14" i="12" s="1"/>
  <c r="B12" i="31"/>
  <c r="A17" i="12" s="1"/>
  <c r="B13" i="31"/>
  <c r="A20" i="12" s="1"/>
  <c r="B14" i="31"/>
  <c r="A23" i="12" s="1"/>
  <c r="B15" i="31"/>
  <c r="A26" i="12" s="1"/>
  <c r="B16" i="31"/>
  <c r="A28" i="12" s="1"/>
  <c r="B17" i="31"/>
  <c r="A30" i="12" s="1"/>
  <c r="B18" i="31"/>
  <c r="A31" i="12" s="1"/>
  <c r="B19" i="31"/>
  <c r="A34" i="12" s="1"/>
  <c r="B24" i="31"/>
  <c r="A44" i="12" s="1"/>
  <c r="B25" i="31"/>
  <c r="D44" i="12" s="1"/>
  <c r="B5" i="31"/>
  <c r="A1" i="12" s="1"/>
  <c r="B32" i="31"/>
  <c r="A52" i="12" s="1"/>
  <c r="B35" i="31"/>
  <c r="A55" i="12" s="1"/>
  <c r="B97" i="27"/>
  <c r="B39" i="32" s="1"/>
  <c r="A40" i="12" s="1"/>
  <c r="B95" i="27"/>
  <c r="S6" i="18"/>
  <c r="K6" i="32" s="1"/>
  <c r="S7" i="18"/>
  <c r="K7" i="32" s="1"/>
  <c r="S8" i="18"/>
  <c r="K8" i="32" s="1"/>
  <c r="S9" i="18"/>
  <c r="K9" i="32" s="1"/>
  <c r="S10" i="18"/>
  <c r="S11" i="18"/>
  <c r="K11" i="32" s="1"/>
  <c r="S12" i="18"/>
  <c r="S13" i="18"/>
  <c r="K13" i="32" s="1"/>
  <c r="S14" i="18"/>
  <c r="S15" i="18"/>
  <c r="K15" i="32" s="1"/>
  <c r="X15" i="18"/>
  <c r="S16" i="18"/>
  <c r="S17" i="18"/>
  <c r="K17" i="32" s="1"/>
  <c r="S18" i="18"/>
  <c r="S19" i="18"/>
  <c r="K19" i="32" s="1"/>
  <c r="X19" i="18"/>
  <c r="S20" i="18"/>
  <c r="S21" i="18"/>
  <c r="K21" i="32" s="1"/>
  <c r="X21" i="18"/>
  <c r="S22" i="18"/>
  <c r="S23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 s="1"/>
  <c r="AI8" i="18" s="1"/>
  <c r="AJ8" i="18" s="1"/>
  <c r="R8" i="18" s="1"/>
  <c r="Z8" i="18"/>
  <c r="Y9" i="18"/>
  <c r="AG9" i="18" s="1"/>
  <c r="Z9" i="18"/>
  <c r="Y10" i="18"/>
  <c r="AG10" i="18" s="1"/>
  <c r="Z10" i="18"/>
  <c r="Y11" i="18"/>
  <c r="AG11" i="18" s="1"/>
  <c r="Z11" i="18"/>
  <c r="Y12" i="18"/>
  <c r="AG12" i="18" s="1"/>
  <c r="Z12" i="18"/>
  <c r="Y13" i="18"/>
  <c r="AG13" i="18" s="1"/>
  <c r="Z13" i="18"/>
  <c r="Y14" i="18"/>
  <c r="AG14" i="18" s="1"/>
  <c r="Z14" i="18"/>
  <c r="Y15" i="18"/>
  <c r="AG15" i="18" s="1"/>
  <c r="Z15" i="18"/>
  <c r="Y16" i="18"/>
  <c r="AG16" i="18" s="1"/>
  <c r="Z16" i="18"/>
  <c r="Y17" i="18"/>
  <c r="AG17" i="18" s="1"/>
  <c r="Z17" i="18"/>
  <c r="Y18" i="18"/>
  <c r="AG18" i="18" s="1"/>
  <c r="Z18" i="18"/>
  <c r="Y19" i="18"/>
  <c r="AG19" i="18" s="1"/>
  <c r="Z19" i="18"/>
  <c r="Y20" i="18"/>
  <c r="AG20" i="18" s="1"/>
  <c r="Z20" i="18"/>
  <c r="Y21" i="18"/>
  <c r="AG21" i="18" s="1"/>
  <c r="Z21" i="18"/>
  <c r="Y22" i="18"/>
  <c r="AG22" i="18" s="1"/>
  <c r="Z22" i="18"/>
  <c r="Y23" i="18"/>
  <c r="AG23" i="18" s="1"/>
  <c r="Z23" i="18"/>
  <c r="T8" i="18"/>
  <c r="AA8" i="18" s="1"/>
  <c r="T9" i="18"/>
  <c r="U9" i="18" s="1"/>
  <c r="T10" i="18"/>
  <c r="V10" i="18" s="1"/>
  <c r="AD10" i="18" s="1"/>
  <c r="T11" i="18"/>
  <c r="V11" i="18" s="1"/>
  <c r="AD11" i="18" s="1"/>
  <c r="T12" i="18"/>
  <c r="AA12" i="18" s="1"/>
  <c r="T13" i="18"/>
  <c r="AB13" i="18" s="1"/>
  <c r="T14" i="18"/>
  <c r="U14" i="18" s="1"/>
  <c r="T15" i="18"/>
  <c r="AB15" i="18" s="1"/>
  <c r="T16" i="18"/>
  <c r="AB16" i="18" s="1"/>
  <c r="T17" i="18"/>
  <c r="AA17" i="18" s="1"/>
  <c r="T18" i="18"/>
  <c r="AE18" i="18" s="1"/>
  <c r="T19" i="18"/>
  <c r="AC19" i="18" s="1"/>
  <c r="T20" i="18"/>
  <c r="AA20" i="18" s="1"/>
  <c r="T21" i="18"/>
  <c r="AB21" i="18" s="1"/>
  <c r="T22" i="18"/>
  <c r="AB22" i="18" s="1"/>
  <c r="T23" i="18"/>
  <c r="V23" i="18" s="1"/>
  <c r="AD23" i="18" s="1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3" i="27"/>
  <c r="D92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8" i="27"/>
  <c r="E64" i="27"/>
  <c r="E59" i="27"/>
  <c r="E62" i="27"/>
  <c r="E82" i="27"/>
  <c r="E76" i="27"/>
  <c r="E78" i="27"/>
  <c r="E71" i="27"/>
  <c r="E58" i="27"/>
  <c r="E63" i="27"/>
  <c r="E77" i="27"/>
  <c r="E70" i="27"/>
  <c r="E60" i="27"/>
  <c r="E86" i="27"/>
  <c r="E75" i="27"/>
  <c r="E81" i="27"/>
  <c r="E67" i="27"/>
  <c r="E66" i="27"/>
  <c r="E87" i="27"/>
  <c r="E72" i="27"/>
  <c r="E55" i="27"/>
  <c r="E57" i="27"/>
  <c r="E83" i="27"/>
  <c r="E56" i="27"/>
  <c r="E74" i="27"/>
  <c r="E73" i="27"/>
  <c r="E69" i="27"/>
  <c r="E84" i="27"/>
  <c r="E61" i="27"/>
  <c r="E79" i="27"/>
  <c r="E68" i="27"/>
  <c r="E65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B31" i="31" l="1"/>
  <c r="A51" i="12" s="1"/>
  <c r="N10" i="29"/>
  <c r="N35" i="29"/>
  <c r="N37" i="29"/>
  <c r="N39" i="29"/>
  <c r="N36" i="29"/>
  <c r="N38" i="29"/>
  <c r="X16" i="18"/>
  <c r="K16" i="32"/>
  <c r="X10" i="18"/>
  <c r="K10" i="32"/>
  <c r="X29" i="18"/>
  <c r="K29" i="32"/>
  <c r="X14" i="18"/>
  <c r="K14" i="32"/>
  <c r="X20" i="18"/>
  <c r="K20" i="32"/>
  <c r="X9" i="18"/>
  <c r="X30" i="18"/>
  <c r="X27" i="18"/>
  <c r="K27" i="32"/>
  <c r="X13" i="18"/>
  <c r="X34" i="18"/>
  <c r="X24" i="18"/>
  <c r="K24" i="32"/>
  <c r="X33" i="18"/>
  <c r="K33" i="32"/>
  <c r="X18" i="18"/>
  <c r="K18" i="32"/>
  <c r="X31" i="18"/>
  <c r="X25" i="18"/>
  <c r="X23" i="18"/>
  <c r="K23" i="32"/>
  <c r="X17" i="18"/>
  <c r="X12" i="18"/>
  <c r="K12" i="32"/>
  <c r="X28" i="18"/>
  <c r="K28" i="32"/>
  <c r="X22" i="18"/>
  <c r="K22" i="32"/>
  <c r="X11" i="18"/>
  <c r="X32" i="18"/>
  <c r="K32" i="32"/>
  <c r="H5" i="32"/>
  <c r="D39" i="32"/>
  <c r="K35" i="32"/>
  <c r="C38" i="32" s="1"/>
  <c r="G38" i="32" s="1"/>
  <c r="C38" i="12" s="1"/>
  <c r="C30" i="31"/>
  <c r="F30" i="31"/>
  <c r="E30" i="31"/>
  <c r="D30" i="31"/>
  <c r="E34" i="31"/>
  <c r="E28" i="31"/>
  <c r="E223" i="31"/>
  <c r="D223" i="31"/>
  <c r="C223" i="31"/>
  <c r="F223" i="31"/>
  <c r="AA33" i="18"/>
  <c r="C39" i="32"/>
  <c r="G39" i="32" s="1"/>
  <c r="AA10" i="18"/>
  <c r="AE33" i="18"/>
  <c r="AC25" i="18"/>
  <c r="V9" i="18"/>
  <c r="AD9" i="18" s="1"/>
  <c r="Y7" i="18"/>
  <c r="N32" i="29"/>
  <c r="F29" i="31"/>
  <c r="N29" i="29"/>
  <c r="D29" i="31"/>
  <c r="N27" i="29"/>
  <c r="AH7" i="18"/>
  <c r="M14" i="32"/>
  <c r="G14" i="32" s="1"/>
  <c r="M30" i="32"/>
  <c r="G30" i="32" s="1"/>
  <c r="M12" i="32"/>
  <c r="G12" i="32" s="1"/>
  <c r="M28" i="32"/>
  <c r="G28" i="32" s="1"/>
  <c r="M17" i="32"/>
  <c r="G17" i="32" s="1"/>
  <c r="M19" i="32"/>
  <c r="G19" i="32" s="1"/>
  <c r="M29" i="32"/>
  <c r="G29" i="32" s="1"/>
  <c r="M18" i="32"/>
  <c r="G18" i="32" s="1"/>
  <c r="M34" i="32"/>
  <c r="G34" i="32" s="1"/>
  <c r="M16" i="32"/>
  <c r="G16" i="32" s="1"/>
  <c r="M32" i="32"/>
  <c r="G32" i="32" s="1"/>
  <c r="M25" i="32"/>
  <c r="G25" i="32" s="1"/>
  <c r="M27" i="32"/>
  <c r="G27" i="32" s="1"/>
  <c r="M15" i="32"/>
  <c r="G15" i="32" s="1"/>
  <c r="M22" i="32"/>
  <c r="G22" i="32" s="1"/>
  <c r="M7" i="32"/>
  <c r="G7" i="32" s="1"/>
  <c r="M20" i="32"/>
  <c r="G20" i="32" s="1"/>
  <c r="M9" i="32"/>
  <c r="G9" i="32" s="1"/>
  <c r="M33" i="32"/>
  <c r="G33" i="32" s="1"/>
  <c r="M31" i="32"/>
  <c r="G31" i="32" s="1"/>
  <c r="M23" i="32"/>
  <c r="G23" i="32" s="1"/>
  <c r="M10" i="32"/>
  <c r="G10" i="32" s="1"/>
  <c r="M26" i="32"/>
  <c r="G26" i="32" s="1"/>
  <c r="M8" i="32"/>
  <c r="G8" i="32" s="1"/>
  <c r="M24" i="32"/>
  <c r="G24" i="32" s="1"/>
  <c r="M13" i="32"/>
  <c r="G13" i="32" s="1"/>
  <c r="M11" i="32"/>
  <c r="G11" i="32" s="1"/>
  <c r="M21" i="32"/>
  <c r="G21" i="32" s="1"/>
  <c r="M5" i="32"/>
  <c r="G5" i="32" s="1"/>
  <c r="M6" i="32"/>
  <c r="G6" i="32" s="1"/>
  <c r="C34" i="31"/>
  <c r="AC10" i="18"/>
  <c r="F28" i="31"/>
  <c r="N12" i="29"/>
  <c r="N15" i="29"/>
  <c r="D28" i="31"/>
  <c r="N13" i="29"/>
  <c r="N18" i="29"/>
  <c r="N5" i="29"/>
  <c r="T6" i="18" s="1"/>
  <c r="AA27" i="18"/>
  <c r="V25" i="18"/>
  <c r="AD25" i="18" s="1"/>
  <c r="C28" i="31"/>
  <c r="AI23" i="18"/>
  <c r="AJ23" i="18" s="1"/>
  <c r="R23" i="18" s="1"/>
  <c r="AI15" i="18"/>
  <c r="AJ15" i="18" s="1"/>
  <c r="R15" i="18" s="1"/>
  <c r="N21" i="29"/>
  <c r="AB25" i="18"/>
  <c r="N26" i="29"/>
  <c r="N6" i="29"/>
  <c r="N9" i="29"/>
  <c r="AA25" i="18"/>
  <c r="AE25" i="18"/>
  <c r="E29" i="31"/>
  <c r="AB9" i="18"/>
  <c r="Y6" i="18"/>
  <c r="AI34" i="18"/>
  <c r="AJ34" i="18" s="1"/>
  <c r="R34" i="18" s="1"/>
  <c r="AC9" i="18"/>
  <c r="AA26" i="18"/>
  <c r="B14" i="27"/>
  <c r="D222" i="31"/>
  <c r="AB29" i="18"/>
  <c r="B12" i="27"/>
  <c r="D12" i="27" s="1"/>
  <c r="AH6" i="18"/>
  <c r="B13" i="27"/>
  <c r="AI11" i="18"/>
  <c r="AJ11" i="18" s="1"/>
  <c r="R11" i="18" s="1"/>
  <c r="AC11" i="18"/>
  <c r="AA14" i="18"/>
  <c r="AE10" i="18"/>
  <c r="AB34" i="18"/>
  <c r="F27" i="31"/>
  <c r="AA9" i="18"/>
  <c r="AI18" i="18"/>
  <c r="AJ18" i="18" s="1"/>
  <c r="R18" i="18" s="1"/>
  <c r="N14" i="29"/>
  <c r="N16" i="29"/>
  <c r="N7" i="29"/>
  <c r="N19" i="29"/>
  <c r="N17" i="29"/>
  <c r="N8" i="29"/>
  <c r="AE26" i="18"/>
  <c r="AE32" i="18"/>
  <c r="D27" i="31"/>
  <c r="C27" i="31"/>
  <c r="AI21" i="18"/>
  <c r="AJ21" i="18" s="1"/>
  <c r="R21" i="18" s="1"/>
  <c r="AI17" i="18"/>
  <c r="AJ17" i="18" s="1"/>
  <c r="R17" i="18" s="1"/>
  <c r="AI26" i="18"/>
  <c r="AJ26" i="18" s="1"/>
  <c r="R26" i="18" s="1"/>
  <c r="AC26" i="18"/>
  <c r="AC32" i="18"/>
  <c r="AB26" i="18"/>
  <c r="D34" i="31"/>
  <c r="C33" i="31"/>
  <c r="N22" i="29"/>
  <c r="N31" i="29"/>
  <c r="N30" i="29"/>
  <c r="N11" i="29"/>
  <c r="AA32" i="18"/>
  <c r="V32" i="18"/>
  <c r="AD32" i="18" s="1"/>
  <c r="AB32" i="18"/>
  <c r="V26" i="18"/>
  <c r="AD26" i="18" s="1"/>
  <c r="F222" i="31"/>
  <c r="E222" i="31"/>
  <c r="C222" i="31"/>
  <c r="Y5" i="18"/>
  <c r="A19" i="28"/>
  <c r="C29" i="31"/>
  <c r="B37" i="18"/>
  <c r="B3" i="18"/>
  <c r="B39" i="18"/>
  <c r="A32" i="12" s="1"/>
  <c r="E33" i="31"/>
  <c r="AI10" i="18"/>
  <c r="AJ10" i="18" s="1"/>
  <c r="R10" i="18" s="1"/>
  <c r="B38" i="18"/>
  <c r="A33" i="12" s="1"/>
  <c r="A1" i="18"/>
  <c r="B4" i="18"/>
  <c r="B36" i="18"/>
  <c r="AI32" i="18"/>
  <c r="AJ32" i="18" s="1"/>
  <c r="R32" i="18" s="1"/>
  <c r="AI28" i="18"/>
  <c r="AJ28" i="18" s="1"/>
  <c r="R28" i="18" s="1"/>
  <c r="F34" i="31"/>
  <c r="D33" i="31"/>
  <c r="F33" i="31"/>
  <c r="AI19" i="18"/>
  <c r="AJ19" i="18" s="1"/>
  <c r="R19" i="18" s="1"/>
  <c r="B40" i="18"/>
  <c r="S38" i="18"/>
  <c r="F38" i="18" s="1"/>
  <c r="AI20" i="18"/>
  <c r="AJ20" i="18" s="1"/>
  <c r="R20" i="18" s="1"/>
  <c r="AI25" i="18"/>
  <c r="AJ25" i="18" s="1"/>
  <c r="R25" i="18" s="1"/>
  <c r="AE17" i="18"/>
  <c r="AC17" i="18"/>
  <c r="V13" i="18"/>
  <c r="AD13" i="18" s="1"/>
  <c r="AC21" i="18"/>
  <c r="AA11" i="18"/>
  <c r="AC23" i="18"/>
  <c r="U11" i="18"/>
  <c r="AC34" i="18"/>
  <c r="U21" i="18"/>
  <c r="U17" i="18"/>
  <c r="V34" i="18"/>
  <c r="AD34" i="18" s="1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 s="1"/>
  <c r="U16" i="18"/>
  <c r="AB28" i="18"/>
  <c r="AA30" i="18"/>
  <c r="V14" i="18"/>
  <c r="AD14" i="18" s="1"/>
  <c r="AE14" i="18"/>
  <c r="AA28" i="18"/>
  <c r="AA23" i="18"/>
  <c r="V28" i="18"/>
  <c r="AD28" i="18" s="1"/>
  <c r="AC15" i="18"/>
  <c r="AE30" i="18"/>
  <c r="AE19" i="18"/>
  <c r="AB30" i="18"/>
  <c r="U10" i="18"/>
  <c r="AA19" i="18"/>
  <c r="AA21" i="18"/>
  <c r="AB14" i="18"/>
  <c r="AI29" i="18"/>
  <c r="AJ29" i="18" s="1"/>
  <c r="R29" i="18" s="1"/>
  <c r="U12" i="18"/>
  <c r="AC14" i="18"/>
  <c r="U15" i="18"/>
  <c r="AE23" i="18"/>
  <c r="V12" i="18"/>
  <c r="AD12" i="18" s="1"/>
  <c r="V21" i="18"/>
  <c r="AD21" i="18" s="1"/>
  <c r="U19" i="18"/>
  <c r="AC30" i="18"/>
  <c r="AB24" i="18"/>
  <c r="V31" i="18"/>
  <c r="AD31" i="18" s="1"/>
  <c r="AI33" i="18"/>
  <c r="AJ33" i="18" s="1"/>
  <c r="R33" i="18" s="1"/>
  <c r="AB12" i="18"/>
  <c r="AC27" i="18"/>
  <c r="V29" i="18"/>
  <c r="AD29" i="18" s="1"/>
  <c r="AC29" i="18"/>
  <c r="AE24" i="18"/>
  <c r="AB8" i="18"/>
  <c r="V24" i="18"/>
  <c r="AD24" i="18" s="1"/>
  <c r="V20" i="18"/>
  <c r="AD20" i="18" s="1"/>
  <c r="AC24" i="18"/>
  <c r="AE27" i="18"/>
  <c r="V27" i="18"/>
  <c r="AD27" i="18" s="1"/>
  <c r="AA29" i="18"/>
  <c r="U8" i="18"/>
  <c r="AB33" i="18"/>
  <c r="AE29" i="18"/>
  <c r="AC12" i="18"/>
  <c r="AC8" i="18"/>
  <c r="AC33" i="18"/>
  <c r="V33" i="18"/>
  <c r="AD33" i="18" s="1"/>
  <c r="AE12" i="18"/>
  <c r="U20" i="18"/>
  <c r="AA24" i="18"/>
  <c r="AB27" i="18"/>
  <c r="AI22" i="18"/>
  <c r="AJ22" i="18" s="1"/>
  <c r="R22" i="18" s="1"/>
  <c r="AI13" i="18"/>
  <c r="AJ13" i="18" s="1"/>
  <c r="R13" i="18" s="1"/>
  <c r="AI9" i="18"/>
  <c r="AJ9" i="18" s="1"/>
  <c r="R9" i="18" s="1"/>
  <c r="AI31" i="18"/>
  <c r="AJ31" i="18" s="1"/>
  <c r="R31" i="18" s="1"/>
  <c r="AI27" i="18"/>
  <c r="AJ27" i="18" s="1"/>
  <c r="R27" i="18" s="1"/>
  <c r="AI16" i="18"/>
  <c r="AJ16" i="18" s="1"/>
  <c r="R16" i="18" s="1"/>
  <c r="AI14" i="18"/>
  <c r="AJ14" i="18" s="1"/>
  <c r="R14" i="18" s="1"/>
  <c r="AE15" i="18"/>
  <c r="U22" i="18"/>
  <c r="U18" i="18"/>
  <c r="V22" i="18"/>
  <c r="AD22" i="18" s="1"/>
  <c r="AA15" i="18"/>
  <c r="AC13" i="18"/>
  <c r="AE13" i="18"/>
  <c r="V15" i="18"/>
  <c r="AD15" i="18" s="1"/>
  <c r="U13" i="18"/>
  <c r="AB11" i="18"/>
  <c r="X8" i="18"/>
  <c r="AA13" i="18"/>
  <c r="AI12" i="18"/>
  <c r="AJ12" i="18" s="1"/>
  <c r="R12" i="18" s="1"/>
  <c r="AI30" i="18"/>
  <c r="AJ30" i="18" s="1"/>
  <c r="R30" i="18" s="1"/>
  <c r="AC22" i="18"/>
  <c r="AE22" i="18"/>
  <c r="V18" i="18"/>
  <c r="AD18" i="18" s="1"/>
  <c r="AB18" i="18"/>
  <c r="AI24" i="18"/>
  <c r="AJ24" i="18" s="1"/>
  <c r="R24" i="18" s="1"/>
  <c r="N24" i="29"/>
  <c r="N23" i="29"/>
  <c r="N20" i="29"/>
  <c r="N28" i="29"/>
  <c r="N33" i="29"/>
  <c r="N34" i="29"/>
  <c r="N25" i="29"/>
  <c r="V17" i="18"/>
  <c r="AD17" i="18" s="1"/>
  <c r="AA22" i="18"/>
  <c r="AA18" i="18"/>
  <c r="AB23" i="18"/>
  <c r="AB20" i="18"/>
  <c r="V8" i="18"/>
  <c r="AD8" i="18" s="1"/>
  <c r="AE21" i="18"/>
  <c r="V19" i="18"/>
  <c r="AD19" i="18" s="1"/>
  <c r="AB17" i="18"/>
  <c r="AB10" i="18"/>
  <c r="AE9" i="18"/>
  <c r="AC18" i="18"/>
  <c r="AA16" i="18"/>
  <c r="AB19" i="18"/>
  <c r="V16" i="18"/>
  <c r="AD16" i="18" s="1"/>
  <c r="AE8" i="18"/>
  <c r="B29" i="31" l="1"/>
  <c r="A49" i="12" s="1"/>
  <c r="H39" i="32"/>
  <c r="B30" i="31"/>
  <c r="A50" i="12" s="1"/>
  <c r="L35" i="32"/>
  <c r="L38" i="32" s="1"/>
  <c r="B27" i="31"/>
  <c r="A47" i="12" s="1"/>
  <c r="C40" i="12"/>
  <c r="C39" i="12"/>
  <c r="V6" i="18"/>
  <c r="AD6" i="18" s="1"/>
  <c r="AB6" i="18"/>
  <c r="U6" i="18"/>
  <c r="AA6" i="18" s="1"/>
  <c r="AE6" i="18"/>
  <c r="AC6" i="18"/>
  <c r="B34" i="31"/>
  <c r="A54" i="12" s="1"/>
  <c r="B33" i="31"/>
  <c r="A53" i="12" s="1"/>
  <c r="B28" i="31"/>
  <c r="A48" i="12" s="1"/>
  <c r="B222" i="31"/>
  <c r="B223" i="31"/>
  <c r="B9" i="12" s="1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 s="1"/>
  <c r="AF13" i="18"/>
  <c r="AF8" i="18"/>
  <c r="AF16" i="18"/>
  <c r="AF6" i="18" l="1"/>
  <c r="AG6" i="18" s="1"/>
  <c r="AI6" i="18" s="1"/>
  <c r="AJ6" i="18" s="1"/>
  <c r="R6" i="18" s="1"/>
  <c r="D38" i="32"/>
  <c r="M38" i="32"/>
  <c r="H38" i="32" s="1"/>
  <c r="C41" i="12" s="1"/>
  <c r="M35" i="32"/>
  <c r="G40" i="32"/>
  <c r="C42" i="12" s="1"/>
  <c r="U7" i="18"/>
  <c r="AA7" i="18" s="1"/>
  <c r="AB7" i="18"/>
  <c r="X7" i="18"/>
  <c r="AC7" i="18"/>
  <c r="V7" i="18"/>
  <c r="AD7" i="18" s="1"/>
  <c r="AE7" i="18"/>
  <c r="V5" i="18"/>
  <c r="AD5" i="18" s="1"/>
  <c r="U5" i="18"/>
  <c r="AA5" i="18" s="1"/>
  <c r="AE5" i="18"/>
  <c r="AC5" i="18"/>
  <c r="X5" i="18"/>
  <c r="AB5" i="18"/>
  <c r="AF5" i="18" l="1"/>
  <c r="AG5" i="18" s="1"/>
  <c r="AI5" i="18" s="1"/>
  <c r="AJ5" i="18" s="1"/>
  <c r="AF7" i="18"/>
  <c r="AG7" i="18" s="1"/>
  <c r="AI7" i="18" s="1"/>
  <c r="AJ7" i="18" s="1"/>
  <c r="R7" i="18" s="1"/>
  <c r="S39" i="18" l="1"/>
  <c r="F39" i="18" s="1"/>
  <c r="AJ38" i="18"/>
  <c r="H38" i="18" s="1"/>
  <c r="P38" i="18" s="1"/>
  <c r="C33" i="12" s="1"/>
  <c r="R5" i="18"/>
  <c r="B106" i="31"/>
  <c r="G4" i="32" s="1"/>
  <c r="N39" i="18" l="1"/>
  <c r="H39" i="18"/>
  <c r="C31" i="12" l="1"/>
  <c r="P39" i="18"/>
  <c r="C32" i="12" l="1"/>
  <c r="N40" i="18"/>
  <c r="C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<sst xmlns="http://schemas.openxmlformats.org/spreadsheetml/2006/main" count="1560" uniqueCount="1062">
  <si>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</si>
  <si>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</si>
  <si>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</si>
  <si>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</si>
  <si>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</si>
  <si>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</si>
  <si>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</si>
  <si>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</si>
  <si>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</si>
  <si>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</si>
  <si>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</si>
  <si>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</si>
  <si>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</si>
  <si>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</si>
  <si>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</si>
  <si>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</si>
  <si>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</si>
  <si>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</si>
  <si>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</si>
  <si>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</si>
  <si>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</si>
  <si>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</si>
  <si>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</si>
  <si>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</si>
  <si>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</si>
  <si>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</si>
  <si>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</si>
  <si>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</si>
  <si>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</si>
  <si>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</si>
  <si>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</si>
  <si>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</si>
  <si>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</si>
  <si>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</si>
  <si>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</si>
  <si>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</si>
  <si>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</si>
  <si>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</si>
  <si>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</si>
  <si>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Modernisierung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</si>
  <si>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</si>
  <si>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</si>
  <si>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</si>
  <si>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</si>
  <si>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</si>
  <si>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</si>
  <si>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</si>
  <si>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</si>
  <si>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</si>
  <si>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</si>
  <si>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</si>
  <si>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</si>
  <si>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</si>
  <si>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</si>
  <si>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</si>
  <si>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</si>
  <si>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</si>
  <si>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 bei der Wahl der Verglasung auf einen hohen Transmissionswert geachtet?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</si>
  <si>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</si>
  <si>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</si>
  <si>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</si>
  <si>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</si>
  <si>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</si>
  <si>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</si>
  <si>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</si>
  <si>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</si>
  <si>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</si>
  <si>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</si>
  <si>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</si>
  <si>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</si>
  <si>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</si>
  <si>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</si>
  <si>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</si>
  <si>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</si>
  <si>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</si>
  <si>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</si>
  <si>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</si>
  <si>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</si>
  <si>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</si>
  <si>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</si>
  <si>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</si>
  <si>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</si>
  <si>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</si>
  <si>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</si>
  <si>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</si>
  <si>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</si>
  <si>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</si>
  <si>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</si>
  <si>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</si>
  <si>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</si>
  <si>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</si>
  <si>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</si>
  <si>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</si>
  <si>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</si>
  <si>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</si>
  <si>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</si>
  <si>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</si>
  <si>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</si>
  <si>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</si>
  <si>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</si>
  <si>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</si>
  <si>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</si>
  <si>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</si>
  <si>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</si>
  <si>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</si>
  <si>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</si>
  <si>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</si>
  <si>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</si>
  <si>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</si>
  <si>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</si>
  <si>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</si>
  <si>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</si>
  <si>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</si>
  <si>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</si>
  <si>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</si>
  <si>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</si>
  <si>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</si>
  <si>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</si>
  <si>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</si>
  <si>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</si>
  <si>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</si>
  <si>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</si>
  <si>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</si>
  <si>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</si>
  <si>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</si>
  <si>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</si>
  <si>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</si>
  <si>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</si>
  <si>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</si>
  <si>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</si>
  <si>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</si>
  <si>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</si>
  <si>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</si>
  <si>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</si>
  <si>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Die Anforderungen von MINERGIE-ECO sind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</si>
  <si>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</si>
  <si>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</si>
  <si>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</si>
  <si>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</si>
  <si>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</si>
  <si>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</si>
  <si>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</si>
  <si>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</si>
  <si>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Die Anforderungen von Minergie-Eco sind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</si>
  <si>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</si>
  <si>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</si>
  <si>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</si>
  <si>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</si>
  <si>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</si>
  <si>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</si>
  <si>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</si>
  <si>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</si>
  <si>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</si>
  <si>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</si>
  <si>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</si>
  <si>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</si>
  <si>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</si>
  <si>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</si>
  <si>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</si>
  <si>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</si>
  <si>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</si>
  <si>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</si>
  <si>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</si>
  <si>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</si>
  <si>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</si>
  <si>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</si>
  <si>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</si>
  <si>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</si>
  <si>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</si>
  <si>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Tageslicht-Tool Minergie-Eco®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</si>
  <si>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</si>
  <si>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</si>
  <si>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</si>
  <si>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</si>
  <si>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</si>
  <si>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</si>
  <si>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</si>
  <si>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</si>
  <si>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</si>
  <si>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</si>
  <si>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</si>
  <si>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</si>
  <si>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</si>
  <si>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</si>
  <si>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</si>
  <si>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</si>
  <si>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</si>
  <si>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</si>
  <si>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</si>
  <si>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</si>
  <si>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</si>
  <si>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</si>
  <si>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</si>
  <si>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</si>
  <si>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</si>
  <si>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</si>
  <si>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</si>
  <si>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</si>
  <si>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</si>
  <si>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</si>
  <si>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</si>
  <si>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</si>
  <si>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</si>
  <si>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</si>
  <si>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</si>
  <si>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</si>
  <si>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</si>
  <si>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</si>
  <si>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</si>
  <si>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 xml:space="preserve">Tageslicht-Erfüllungsgrad über alle Räume (Erfüllungsgrad mindestens </t>
  </si>
  <si>
    <t xml:space="preserve">Anteil der Raumfläche mit ungenügendem Ergebnis (maximal 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</si>
  <si>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</si>
  <si>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</si>
  <si>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</si>
  <si>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</si>
  <si>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</si>
  <si>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</si>
  <si>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</si>
  <si>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</si>
  <si>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</si>
  <si>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</si>
  <si>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Fragenkatalog für Modernisierungen</t>
  </si>
  <si>
    <t xml:space="preserve">                                                                  DIESES ARBEITSBLATT IST NUR BEI MODERNISIERUNGSPROJEKTEN AUSZUFÜLLEN</t>
  </si>
  <si>
    <t>Die Anforderungen von MINERGIE-ECO an Modernisierungen sind erfüllt. Es wird automatisch ein Tageslichterfüllungsgrad von 50% angenommen (genügend)</t>
  </si>
  <si>
    <t>Bitte füllen Sie das Arbeitsblatt 'Tageslicht' für den Zustand nach der Modernisierung aus und bestimmen sie eine Gebäudekategorie die ihrem Gebäude am nächsten kommt: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</si>
  <si>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</si>
  <si>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</si>
  <si>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</si>
  <si>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</si>
  <si>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</si>
  <si>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</si>
  <si>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</si>
  <si>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</si>
  <si>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</si>
  <si>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</si>
  <si>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</si>
  <si>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</si>
  <si>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</si>
  <si>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</si>
  <si>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</si>
  <si>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</si>
  <si>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</si>
  <si>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</si>
  <si>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</si>
  <si>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</si>
  <si>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</si>
  <si>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</si>
  <si>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Concepteur du justificatif</t>
  </si>
  <si>
    <t>Date</t>
  </si>
  <si>
    <t>Surface nette totale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</si>
  <si>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</si>
  <si>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</si>
  <si>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</si>
  <si>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</si>
  <si>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</si>
  <si>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 xml:space="preserve">Les exigences du label Minergie-Eco  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</si>
  <si>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</si>
  <si>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</si>
  <si>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</si>
  <si>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</si>
  <si>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</si>
  <si>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</si>
  <si>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</si>
  <si>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</si>
  <si>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</si>
  <si>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</si>
  <si>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</si>
  <si>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</si>
  <si>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</si>
  <si>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</si>
  <si>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</si>
  <si>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Degré total d'autonomie en lumière du jour (degré rempli min.</t>
  </si>
  <si>
    <t xml:space="preserve">Part de surface avec un résultat insuffisant (max. </t>
  </si>
  <si>
    <t>Liste de questions dans le cas d'une rénovation</t>
  </si>
  <si>
    <t>Quéstions</t>
  </si>
  <si>
    <t>Réponse</t>
  </si>
  <si>
    <t>Les ouvertures des fenêtres sont-elles maintenues ou augmentées?</t>
  </si>
  <si>
    <t>Les surfaces de vitrage sont-elles maintenues ou augmentées?</t>
  </si>
  <si>
    <t>A-t-on prêté attention, lors du choix du vitrage, à choisir une valeur de transmission lumineuse élevée?</t>
  </si>
  <si>
    <t>Pas d'éléments (p.ex, les balcons, les avant-toits) construits sur la façade qui diminuent la lumière du jour?</t>
  </si>
  <si>
    <t xml:space="preserve">Les pièces (au moins les plafonds et les murs) ont-elles été peintes principalement avec des couleurs claires? </t>
  </si>
  <si>
    <t>Compte-rendu</t>
  </si>
  <si>
    <t>CET ONGLET NE DOIT ÊTRE REMPLI QUE DANS LE CAS D’UNE RÉNOVATION</t>
  </si>
  <si>
    <t>Les exigences du label MINERGI-ECO pour la rénovation sont remplies. Il est considéré automatiquement un degré de réalisation de lumière du jour de 50% (suffisant).</t>
  </si>
  <si>
    <t>Veuillez remplir la feuille 'Lumière du jour' pour l'état après rénovation et déterminer la catégorie de bâtiment qui correspond le mieux à votre projet:</t>
  </si>
  <si>
    <t>Habitat</t>
  </si>
  <si>
    <t>Administration</t>
  </si>
  <si>
    <t>École</t>
  </si>
  <si>
    <t>Bâtiments avec une faible proportion de fenêtres</t>
  </si>
  <si>
    <t>Bâtiments avec proportion moyenne de fenêtres</t>
  </si>
  <si>
    <t>Bâtiment avec une proportion élevée de fenêtres</t>
  </si>
  <si>
    <t xml:space="preserve">Eine ausführliche Anleitung finden Sie auf der Minergie-Website.  </t>
  </si>
  <si>
    <t xml:space="preserve">Des instructions détaillées peuvent être trouvées sur le site internet de Minergie.  </t>
  </si>
  <si>
    <t>Hauteur du linteau 
m</t>
  </si>
  <si>
    <t>Porte-à-faux
m</t>
  </si>
  <si>
    <t>Ombrage horizon
-</t>
  </si>
  <si>
    <t>Lumière zénithale
-</t>
  </si>
  <si>
    <t>Contrôle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</si>
  <si>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</si>
  <si>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</si>
  <si>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</si>
  <si>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</si>
  <si>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</si>
  <si>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</si>
  <si>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</si>
  <si>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</si>
  <si>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</si>
  <si>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</si>
  <si>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</si>
  <si>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</si>
  <si>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</si>
  <si>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</si>
  <si>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</si>
  <si>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</si>
  <si>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</si>
  <si>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</si>
  <si>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</si>
  <si>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</si>
  <si>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</si>
  <si>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</si>
  <si>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</si>
  <si>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</si>
  <si>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</si>
  <si>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</si>
  <si>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</si>
  <si>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</si>
  <si>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</si>
  <si>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</si>
  <si>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</si>
  <si>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</si>
  <si>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</si>
  <si>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</si>
  <si>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</si>
  <si>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</si>
  <si>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</si>
  <si>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</si>
  <si>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</si>
  <si>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</si>
  <si>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</si>
  <si>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</si>
  <si>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</si>
  <si>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</si>
  <si>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Terrain découvert, pas ou peu d'ombre projetée par des éléments extérieurs</t>
  </si>
  <si>
    <t>Ombragement moyen, angle d'ombragement entre 15° et 35°</t>
  </si>
  <si>
    <t>Emplacement en ville, ombragement important</t>
  </si>
  <si>
    <t>Donées des Fenêtres</t>
  </si>
  <si>
    <t>Part vitré
%</t>
  </si>
  <si>
    <t>Abrév.
-</t>
  </si>
  <si>
    <t>Désignation
-</t>
  </si>
  <si>
    <t>Hau-teur
m</t>
  </si>
  <si>
    <t>Transm. Vitrage
%</t>
  </si>
  <si>
    <t>Protéction solaire et ombrage</t>
  </si>
  <si>
    <t>Type
-</t>
  </si>
  <si>
    <t>Non</t>
  </si>
  <si>
    <t>Oui</t>
  </si>
  <si>
    <t>Strumento illuminazione naturale Minergie-Eco®</t>
  </si>
  <si>
    <t>Outil Lumière de Jour Minergie-Eco®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</si>
  <si>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</si>
  <si>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</si>
  <si>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</si>
  <si>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</si>
  <si>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</si>
  <si>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</si>
  <si>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</si>
  <si>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</si>
  <si>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</si>
  <si>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</si>
  <si>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</si>
  <si>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Le esigenze Minergie-Eco</t>
  </si>
  <si>
    <t>Procedimento</t>
  </si>
  <si>
    <t>Istruzioni dettagliate possono essere trovate sul sito web Minergie.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</si>
  <si>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</si>
  <si>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</si>
  <si>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</si>
  <si>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</si>
  <si>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</si>
  <si>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</si>
  <si>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</si>
  <si>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</si>
  <si>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</si>
  <si>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Les exigences de Minergie-Eco sont de (au total)</t>
  </si>
  <si>
    <t xml:space="preserve">Le esigenze per Minergie-Eco </t>
  </si>
  <si>
    <t>Daylight-Tool Minergie-Eco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</si>
  <si>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</si>
  <si>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</si>
  <si>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</si>
  <si>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</si>
  <si>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</si>
  <si>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</si>
  <si>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</si>
  <si>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</si>
  <si>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</si>
  <si>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</si>
  <si>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 xml:space="preserve">The requirements of Minergie-Eco are </t>
  </si>
  <si>
    <t>Quick guide</t>
  </si>
  <si>
    <t>Detailed instructions are available on the Minergie website</t>
  </si>
  <si>
    <t>Window data</t>
  </si>
  <si>
    <t>Key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</si>
  <si>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</si>
  <si>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</si>
  <si>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</si>
  <si>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</si>
  <si>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</si>
  <si>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</si>
  <si>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</si>
  <si>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</si>
  <si>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</si>
  <si>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</si>
  <si>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</si>
  <si>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</si>
  <si>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</si>
  <si>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</si>
  <si>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</si>
  <si>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</si>
  <si>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</si>
  <si>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</si>
  <si>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</si>
  <si>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</si>
  <si>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</si>
  <si>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</si>
  <si>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</si>
  <si>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</si>
  <si>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</si>
  <si>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</si>
  <si>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</si>
  <si>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</si>
  <si>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</si>
  <si>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</si>
  <si>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</si>
  <si>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Il vetro scelto posside un fattore "g" alto?</t>
  </si>
  <si>
    <t>I locali sono dipinti con colori chiari?</t>
  </si>
  <si>
    <t>QUESTO FOGLIO DEVE ESSERE COMPLETATO UNICAMENTE IN CASO DI AMMODERNAMENTO</t>
  </si>
  <si>
    <t>Il requisito MINERGIE-ECO per ammodernamenti é automaticamente rispettato con un valore di rispetto pari al 50% (sufficiente), non è necessario effettuare calcoli piu dettagliati.</t>
  </si>
  <si>
    <t>Il requisito MINERGIE-ECO per ammodernamenti non é rispettato,  è necessario effettuare calcoli piu dettagliati (compilare il foglio calcolo illuminazione naturale).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</si>
  <si>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</si>
  <si>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</si>
  <si>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</si>
  <si>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</si>
  <si>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</si>
  <si>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</si>
  <si>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</si>
  <si>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</si>
  <si>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The requirements of Minergie-Eco are</t>
  </si>
  <si>
    <t>Questionnaire for renovations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</si>
  <si>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</si>
  <si>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</si>
  <si>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</si>
  <si>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</si>
  <si>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</si>
  <si>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</si>
  <si>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</si>
  <si>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</si>
  <si>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</si>
  <si>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The requirements of Minergie-Eco are not respected. A detailed calculation is mandatory.</t>
  </si>
  <si>
    <t>The requirements of Minergie-Eco are automatically respected with a daylight value of 50%. A more detailed calculation is not necessary.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</si>
  <si>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</si>
  <si>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</si>
  <si>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</si>
  <si>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</si>
  <si>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</si>
  <si>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</si>
  <si>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</si>
  <si>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</si>
  <si>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</si>
  <si>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</si>
  <si>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</si>
  <si>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</si>
  <si>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</si>
  <si>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</si>
  <si>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</si>
  <si>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</si>
  <si>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</si>
  <si>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</si>
  <si>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</si>
  <si>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</si>
  <si>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</si>
  <si>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</si>
  <si>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</si>
  <si>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</si>
  <si>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</si>
  <si>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</si>
  <si>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</si>
  <si>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</si>
  <si>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</si>
  <si>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</si>
  <si>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</si>
  <si>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</si>
  <si>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</si>
  <si>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</si>
  <si>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</si>
  <si>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</si>
  <si>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</si>
  <si>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</si>
  <si>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</si>
  <si>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</si>
  <si>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</si>
  <si>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</si>
  <si>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</si>
  <si>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</si>
  <si>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</si>
  <si>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</si>
  <si>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</si>
  <si>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</si>
  <si>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</si>
  <si>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</si>
  <si>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</si>
  <si>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</si>
  <si>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</si>
  <si>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</si>
  <si>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</si>
  <si>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</si>
  <si>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</si>
  <si>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</si>
  <si>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</si>
  <si>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</si>
  <si>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</si>
  <si>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</si>
  <si>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</si>
  <si>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</si>
  <si>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</si>
  <si>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</si>
  <si>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</si>
  <si>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</si>
  <si>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</si>
  <si>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</si>
  <si>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</si>
  <si>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</si>
  <si>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</si>
  <si>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</si>
  <si>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</si>
  <si>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</si>
  <si>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</si>
  <si>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</si>
  <si>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</si>
  <si>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</si>
  <si>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</si>
  <si>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</si>
  <si>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</si>
  <si>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</si>
  <si>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</si>
  <si>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</si>
  <si>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</si>
  <si>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</si>
  <si>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</si>
  <si>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</si>
  <si>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</si>
  <si>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</si>
  <si>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</si>
  <si>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</si>
  <si>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</si>
  <si>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</si>
  <si>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</si>
  <si>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Report des autres feuilles</t>
  </si>
  <si>
    <t>Report from other calculations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</si>
  <si>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</si>
  <si>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</si>
  <si>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</si>
  <si>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</si>
  <si>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</si>
  <si>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</si>
  <si>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</si>
  <si>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</si>
  <si>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</si>
  <si>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</si>
  <si>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</si>
  <si>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</si>
  <si>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</si>
  <si>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</si>
  <si>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</si>
  <si>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</si>
  <si>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</si>
  <si>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</si>
  <si>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</si>
  <si>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</si>
  <si>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</si>
  <si>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</si>
  <si>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</si>
  <si>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</si>
  <si>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</si>
  <si>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</si>
  <si>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</si>
  <si>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</si>
  <si>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</si>
  <si>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</si>
  <si>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</si>
  <si>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</si>
  <si>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</si>
  <si>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</si>
  <si>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</si>
  <si>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</si>
  <si>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</si>
  <si>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</si>
  <si>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</si>
  <si>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</si>
  <si>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</si>
  <si>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</si>
  <si>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</si>
  <si>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</si>
  <si>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</si>
  <si>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</si>
  <si>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</si>
  <si>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</si>
  <si>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</si>
  <si>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</si>
  <si>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</si>
  <si>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</si>
  <si>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</si>
  <si>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</si>
  <si>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</si>
  <si>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Übertrag aus anderen Blättern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</si>
  <si>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</si>
  <si>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</si>
  <si>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</si>
  <si>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</si>
  <si>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</si>
  <si>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</si>
  <si>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</si>
  <si>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</si>
  <si>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</si>
  <si>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</si>
  <si>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</si>
  <si>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</si>
  <si>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</si>
  <si>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</si>
  <si>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</si>
  <si>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</si>
  <si>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Bitte geben Sie eine Kurzbezeichnung ein (max. 4 Zeichen)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</si>
  <si>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</si>
  <si>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</si>
  <si>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</si>
  <si>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</si>
  <si>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</si>
  <si>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</si>
  <si>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</si>
  <si>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</si>
  <si>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</si>
  <si>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</si>
  <si>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</si>
  <si>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</si>
  <si>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4 Zeichen eingeben.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</si>
  <si>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</si>
  <si>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</si>
  <si>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</si>
  <si>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</si>
  <si>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</si>
  <si>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</si>
  <si>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</si>
  <si>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Wert für die Tageslicht-Transmission des Glases ein. 
Achtung: bei vor dem Fenster angeordneten Gläsern (Kastenfenster, Doppelfassaden etc.) ist der Tau-Wert der Verglasungen zu multiplizieren.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</si>
  <si>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</si>
  <si>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</si>
  <si>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</si>
  <si>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</si>
  <si>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</si>
  <si>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</si>
  <si>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</si>
  <si>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</si>
  <si>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</si>
  <si>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</si>
  <si>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</si>
  <si>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Nurse room</t>
  </si>
  <si>
    <t>Furniture, Hardware, Gardening Store</t>
  </si>
  <si>
    <t>Presentation room</t>
  </si>
  <si>
    <t>Living Room, Bedroom</t>
  </si>
  <si>
    <t>Abbréviation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</si>
  <si>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</si>
  <si>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</si>
  <si>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</si>
  <si>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Abbreviazioni</t>
  </si>
  <si>
    <t>Immettere un nome breve (max. 4 caratteri)</t>
  </si>
  <si>
    <t>Errore</t>
  </si>
  <si>
    <t>È possibile immettere solo un massimo di 4 caratteri.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</si>
  <si>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</si>
  <si>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</si>
  <si>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</si>
  <si>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</si>
  <si>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</si>
  <si>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</si>
  <si>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</si>
  <si>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</si>
  <si>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</si>
  <si>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</si>
  <si>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</si>
  <si>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</si>
  <si>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</si>
  <si>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</si>
  <si>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</si>
  <si>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</si>
  <si>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</si>
  <si>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</si>
  <si>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</si>
  <si>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</si>
  <si>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</si>
  <si>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</si>
  <si>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</si>
  <si>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</si>
  <si>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</si>
  <si>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</si>
  <si>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</si>
  <si>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</si>
  <si>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</si>
  <si>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</si>
  <si>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</si>
  <si>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</si>
  <si>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</si>
  <si>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</si>
  <si>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</si>
  <si>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</si>
  <si>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</si>
  <si>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</si>
  <si>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</si>
  <si>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</si>
  <si>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</si>
  <si>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</si>
  <si>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</si>
  <si>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</si>
  <si>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</si>
  <si>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</si>
  <si>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</si>
  <si>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</si>
  <si>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Riporto da altri fogli</t>
  </si>
  <si>
    <t>Quota d'illuminazione naturale (min.)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</si>
  <si>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</si>
  <si>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</si>
  <si>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</si>
  <si>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</si>
  <si>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</si>
  <si>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</si>
  <si>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</si>
  <si>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</si>
  <si>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</si>
  <si>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</si>
  <si>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</si>
  <si>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</si>
  <si>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</si>
  <si>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</si>
  <si>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</si>
  <si>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</si>
  <si>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</si>
  <si>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Désignation du local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</si>
  <si>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</si>
  <si>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</si>
  <si>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</si>
  <si>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</si>
  <si>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</si>
  <si>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</si>
  <si>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</si>
  <si>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</si>
  <si>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</si>
  <si>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</si>
  <si>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</si>
  <si>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</si>
  <si>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>Quota di superficie con un risultato insufficiente (max.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</si>
  <si>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</si>
  <si>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</si>
  <si>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</si>
  <si>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</si>
  <si>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</si>
  <si>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</si>
  <si>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</si>
  <si>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</si>
  <si>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You must not enter more than 4 characters.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</si>
  <si>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</si>
  <si>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</si>
  <si>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</si>
  <si>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</si>
  <si>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</si>
  <si>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</si>
  <si>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</si>
  <si>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</si>
  <si>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</si>
  <si>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</si>
  <si>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</si>
  <si>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</si>
  <si>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</si>
  <si>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</si>
  <si>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</si>
  <si>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</si>
  <si>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</si>
  <si>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</si>
  <si>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</si>
  <si>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</si>
  <si>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</si>
  <si>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</si>
  <si>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</si>
  <si>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</si>
  <si>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</si>
  <si>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Saisissez d'abord les données du projet dans cette feuille.</t>
  </si>
  <si>
    <t>Des textes d'aide apparaissent lorsque vous cliquez sur les zones de saisie.</t>
  </si>
  <si>
    <t>Si vous avez des questions concernant la certification, veuillez contacter l'office de certification correspondant.</t>
  </si>
  <si>
    <t>Veuillez saisir un nom court (max. 4 caractères)</t>
  </si>
  <si>
    <t>Erreur</t>
  </si>
  <si>
    <t>Vous ne pouvez saisir que 4 caractères au maximum.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</si>
  <si>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</si>
  <si>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</si>
  <si>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</si>
  <si>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</si>
  <si>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</si>
  <si>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</si>
  <si>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</si>
  <si>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</si>
  <si>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</si>
  <si>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</si>
  <si>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</si>
  <si>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</si>
  <si>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</si>
  <si>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</si>
  <si>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</si>
  <si>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</si>
  <si>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</si>
  <si>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</si>
  <si>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</si>
  <si>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</si>
  <si>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</si>
  <si>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</si>
  <si>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</si>
  <si>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</si>
  <si>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</si>
  <si>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</si>
  <si>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</si>
  <si>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</si>
  <si>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</si>
  <si>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</si>
  <si>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</si>
  <si>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</si>
  <si>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</si>
  <si>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</si>
  <si>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</si>
  <si>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</si>
  <si>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</si>
  <si>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</si>
  <si>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</si>
  <si>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</si>
  <si>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</si>
  <si>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</si>
  <si>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</si>
  <si>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</si>
  <si>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</si>
  <si>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</si>
  <si>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</si>
  <si>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</si>
  <si>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</si>
  <si>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</si>
  <si>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</si>
  <si>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</si>
  <si>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</si>
  <si>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</si>
  <si>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</si>
  <si>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</si>
  <si>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</si>
  <si>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</si>
  <si>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</si>
  <si>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</si>
  <si>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</si>
  <si>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</si>
  <si>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</si>
  <si>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</si>
  <si>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</si>
  <si>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</si>
  <si>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</si>
  <si>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</si>
  <si>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</si>
  <si>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</si>
  <si>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</si>
  <si>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</si>
  <si>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</si>
  <si>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</si>
  <si>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</si>
  <si>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</si>
  <si>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</si>
  <si>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</si>
  <si>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</si>
  <si>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</si>
  <si>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</si>
  <si>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</si>
  <si>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</si>
  <si>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</si>
  <si>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</si>
  <si>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</si>
  <si>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</si>
  <si>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</si>
  <si>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</si>
  <si>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Please enter an easy to remember Code (max. 4 characters)</t>
  </si>
  <si>
    <t>Non sono previsti nuovi elementi che ombreggiano la facciata (es. balconi, gronde, sporgenze…) ?</t>
  </si>
  <si>
    <t>well fulfilled</t>
  </si>
  <si>
    <t>fulfilled</t>
  </si>
  <si>
    <t>not met</t>
  </si>
  <si>
    <t>Fragenkatalog_Modernisierung</t>
  </si>
  <si>
    <t>Questionnaire_rénovation</t>
  </si>
  <si>
    <t>Questionario_ammodernamento</t>
  </si>
  <si>
    <t>Questionaire_renovations</t>
  </si>
  <si>
    <t>Dayl. auton.
%</t>
  </si>
  <si>
    <t>Fenster-breite ges. m</t>
  </si>
  <si>
    <t>Tiefe genutzter Bereich 
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</si>
  <si>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</si>
  <si>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</si>
  <si>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</si>
  <si>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</si>
  <si>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</si>
  <si>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</si>
  <si>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</si>
  <si>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</si>
  <si>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</si>
  <si>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</si>
  <si>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</si>
  <si>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</si>
  <si>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</si>
  <si>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</si>
  <si>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</si>
  <si>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</si>
  <si>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</si>
  <si>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</si>
  <si>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</si>
  <si>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</si>
  <si>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</si>
  <si>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</si>
  <si>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</si>
  <si>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</si>
  <si>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</si>
  <si>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</si>
  <si>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</si>
  <si>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</si>
  <si>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</si>
  <si>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</si>
  <si>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</si>
  <si>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</si>
  <si>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</si>
  <si>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</si>
  <si>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</si>
  <si>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</si>
  <si>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</si>
  <si>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</si>
  <si>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Locaux types et perspectives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</si>
  <si>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</si>
  <si>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</si>
  <si>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</si>
  <si>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</si>
  <si>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</si>
  <si>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</si>
  <si>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Profondeur de la surface utilisée
m</t>
  </si>
  <si>
    <t>Visual range</t>
  </si>
  <si>
    <t>Portée visuelle</t>
  </si>
  <si>
    <t>Raggio visivo</t>
  </si>
  <si>
    <t>Portée visuelle
m</t>
  </si>
  <si>
    <t>Raggio visivo
m</t>
  </si>
  <si>
    <t>Visual range
m</t>
  </si>
  <si>
    <t>Livelli di visione
-</t>
  </si>
  <si>
    <t>Viewing levels
-</t>
  </si>
  <si>
    <t>Qualité de la vue (dans toutes les locaux)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</si>
  <si>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</si>
  <si>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</si>
  <si>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</si>
  <si>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</si>
  <si>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</si>
  <si>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</si>
  <si>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</si>
  <si>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</si>
  <si>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</si>
  <si>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</si>
  <si>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</si>
  <si>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</si>
  <si>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</si>
  <si>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</si>
  <si>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</si>
  <si>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</si>
  <si>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</si>
  <si>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</si>
  <si>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</si>
  <si>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</si>
  <si>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</si>
  <si>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</si>
  <si>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</si>
  <si>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</si>
  <si>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</si>
  <si>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</si>
  <si>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</si>
  <si>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</si>
  <si>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</si>
  <si>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</si>
  <si>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</si>
  <si>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</si>
  <si>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</si>
  <si>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</si>
  <si>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</si>
  <si>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</si>
  <si>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</si>
  <si>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</si>
  <si>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</si>
  <si>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</si>
  <si>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</si>
  <si>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
-</t>
  </si>
  <si>
    <t>Niveaux de vision</t>
  </si>
  <si>
    <t>Livelli di visione</t>
  </si>
  <si>
    <t>Viewing levels</t>
  </si>
  <si>
    <t>Enter the distance to the next object (measured from the facade).</t>
  </si>
  <si>
    <t>Saisissez la distance jusqu'à l'objet suivant (mesurée à partir de la façade).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</si>
  <si>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</si>
  <si>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</si>
  <si>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</si>
  <si>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</si>
  <si>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</si>
  <si>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</si>
  <si>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</si>
  <si>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</si>
  <si>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</si>
  <si>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Récapitulation lumière de jour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</si>
  <si>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</si>
  <si>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</si>
  <si>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</si>
  <si>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</si>
  <si>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</si>
  <si>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</si>
  <si>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</si>
  <si>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</si>
  <si>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</si>
  <si>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</si>
  <si>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</si>
  <si>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</si>
  <si>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</si>
  <si>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</si>
  <si>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</si>
  <si>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</si>
  <si>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</si>
  <si>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</si>
  <si>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</si>
  <si>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</si>
  <si>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</si>
  <si>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</si>
  <si>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le</t>
  </si>
  <si>
    <t>2.10</t>
  </si>
  <si>
    <t>2.01</t>
  </si>
  <si>
    <t>Ausblick ergänzt, Versionierung ergänzt</t>
  </si>
  <si>
    <t>D1</t>
  </si>
  <si>
    <t>Zu verwenden bis 31.12.2021</t>
  </si>
  <si>
    <t>Da utilizzare fino a 31.12.2021</t>
  </si>
  <si>
    <t>A utiliser jusqu'à 31.12.2021</t>
  </si>
  <si>
    <t>To be used until 31.12.2021</t>
  </si>
  <si>
    <t>A55</t>
  </si>
  <si>
    <t>Récapitulation vues</t>
  </si>
  <si>
    <t>Riassunto prospettive</t>
  </si>
  <si>
    <t>Overview views</t>
  </si>
  <si>
    <t>Profond. de la surface utilisée</t>
  </si>
  <si>
    <t>2.11</t>
  </si>
  <si>
    <t>M_Eco!2x</t>
  </si>
  <si>
    <t>Schwimmhalle (oberirdisch)</t>
  </si>
  <si>
    <t>Turnhalle (oberirdisch)</t>
  </si>
  <si>
    <t>Turnhalle (unterirdisch)</t>
  </si>
  <si>
    <t>Schwimmhalle (unterirdisch)</t>
  </si>
  <si>
    <t>Palestra (sotto terreno)</t>
  </si>
  <si>
    <t>Gymnasium (under ground)</t>
  </si>
  <si>
    <t>Gymnasium (above ground)</t>
  </si>
  <si>
    <t>Salle de gymnastique (souterrain)</t>
  </si>
  <si>
    <t>Salle de gymnastique (en surface)</t>
  </si>
  <si>
    <t>Palestra (fuori terra)</t>
  </si>
  <si>
    <t>Piscine couverte (en surface)</t>
  </si>
  <si>
    <t>Piscine couverte (souterrain)</t>
  </si>
  <si>
    <t>Piscina (fuori terra)</t>
  </si>
  <si>
    <t>Piscina (sotto terreno)</t>
  </si>
  <si>
    <t>Indoor Swimming Pool (above ground)</t>
  </si>
  <si>
    <t>Indoor Swimming Pool (under ground)</t>
  </si>
  <si>
    <t>Choisissez un des type de fenêtres saisi dans la feuille 'Fenêtres'.</t>
  </si>
  <si>
    <t>F1</t>
  </si>
  <si>
    <t>Ergänzungen Raumnutzungen unter Terrain, Korrektur Fehler Blatt Fenster, Vollständigkeitsprüfung Blatt Fenster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</si>
</sst>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38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24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3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67" fontId="9" fillId="0" borderId="0" xfId="0" applyNumberFormat="1" applyFont="1" applyFill="1" applyBorder="1" applyAlignment="1" applyProtection="1">
      <alignment horizontal="center" vertical="center"/>
      <protection hidden="1"/>
    </xf>
    <xf numFmtId="168" fontId="9" fillId="0" borderId="0" xfId="0" applyNumberFormat="1" applyFont="1" applyFill="1" applyBorder="1" applyAlignment="1" applyProtection="1">
      <alignment horizontal="center" vertical="center"/>
      <protection hidden="1"/>
    </xf>
    <xf numFmtId="167" fontId="7" fillId="0" borderId="0" xfId="0" applyNumberFormat="1" applyFont="1" applyFill="1" applyBorder="1" applyAlignment="1" applyProtection="1">
      <alignment horizontal="center" vertical="center"/>
      <protection hidden="1"/>
    </xf>
    <xf numFmtId="168" fontId="7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8" fillId="0" borderId="0" xfId="5" applyFont="1" applyFill="1" applyBorder="1" applyProtection="1"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Fill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9" fontId="11" fillId="0" borderId="0" xfId="0" applyNumberFormat="1" applyFont="1"/>
    <xf numFmtId="9" fontId="6" fillId="0" borderId="0" xfId="0" applyNumberFormat="1" applyFont="1" applyFill="1" applyAlignment="1" applyProtection="1">
      <alignment vertical="center" wrapText="1"/>
      <protection hidden="1"/>
    </xf>
    <xf numFmtId="9" fontId="4" fillId="0" borderId="0" xfId="0" applyNumberFormat="1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</xf>
    <xf numFmtId="9" fontId="21" fillId="0" borderId="0" xfId="0" applyNumberFormat="1" applyFont="1" applyFill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Fill="1" applyBorder="1" applyAlignment="1" applyProtection="1">
      <alignment vertical="top" wrapText="1"/>
      <protection hidden="1"/>
    </xf>
    <xf numFmtId="0" fontId="6" fillId="0" borderId="0" xfId="5" applyFont="1" applyFill="1" applyBorder="1" applyProtection="1">
      <protection hidden="1"/>
    </xf>
    <xf numFmtId="0" fontId="6" fillId="0" borderId="0" xfId="0" applyFont="1" applyFill="1"/>
    <xf numFmtId="0" fontId="8" fillId="0" borderId="0" xfId="5" applyProtection="1"/>
    <xf numFmtId="0" fontId="6" fillId="0" borderId="0" xfId="5" applyFont="1" applyAlignment="1" applyProtection="1"/>
    <xf numFmtId="0" fontId="7" fillId="0" borderId="0" xfId="5" applyFont="1" applyFill="1" applyProtection="1"/>
    <xf numFmtId="0" fontId="8" fillId="0" borderId="0" xfId="5" applyFill="1" applyProtection="1"/>
    <xf numFmtId="0" fontId="8" fillId="0" borderId="0" xfId="5" applyFill="1" applyBorder="1" applyProtection="1"/>
    <xf numFmtId="0" fontId="8" fillId="0" borderId="0" xfId="5" applyBorder="1" applyProtection="1"/>
    <xf numFmtId="0" fontId="28" fillId="4" borderId="0" xfId="5" applyFont="1" applyFill="1" applyProtection="1"/>
    <xf numFmtId="0" fontId="28" fillId="4" borderId="0" xfId="5" applyFont="1" applyFill="1" applyAlignment="1" applyProtection="1">
      <alignment vertical="center"/>
    </xf>
    <xf numFmtId="165" fontId="8" fillId="0" borderId="0" xfId="5" applyNumberFormat="1" applyBorder="1" applyProtection="1"/>
    <xf numFmtId="2" fontId="8" fillId="0" borderId="0" xfId="5" applyNumberFormat="1" applyFill="1" applyProtection="1"/>
    <xf numFmtId="0" fontId="6" fillId="0" borderId="0" xfId="5" applyFont="1" applyBorder="1" applyProtection="1"/>
    <xf numFmtId="0" fontId="31" fillId="4" borderId="0" xfId="0" applyFont="1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 applyProtection="1"/>
    <xf numFmtId="0" fontId="28" fillId="4" borderId="3" xfId="5" applyFont="1" applyFill="1" applyBorder="1" applyAlignment="1" applyProtection="1">
      <alignment horizontal="center" wrapText="1"/>
    </xf>
    <xf numFmtId="0" fontId="8" fillId="6" borderId="4" xfId="5" applyFill="1" applyBorder="1" applyProtection="1"/>
    <xf numFmtId="2" fontId="6" fillId="6" borderId="4" xfId="5" applyNumberFormat="1" applyFont="1" applyFill="1" applyBorder="1" applyAlignment="1" applyProtection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 applyProtection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 applyProtection="1">
      <alignment horizontal="center"/>
    </xf>
    <xf numFmtId="165" fontId="6" fillId="6" borderId="4" xfId="5" applyNumberFormat="1" applyFont="1" applyFill="1" applyBorder="1" applyAlignment="1" applyProtection="1">
      <alignment horizontal="center"/>
    </xf>
    <xf numFmtId="165" fontId="8" fillId="6" borderId="4" xfId="5" applyNumberFormat="1" applyFont="1" applyFill="1" applyBorder="1" applyAlignment="1" applyProtection="1">
      <alignment horizontal="center"/>
    </xf>
    <xf numFmtId="9" fontId="6" fillId="6" borderId="4" xfId="0" applyNumberFormat="1" applyFont="1" applyFill="1" applyBorder="1" applyAlignment="1" applyProtection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ont="1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ont="1" applyFill="1" applyBorder="1" applyProtection="1">
      <protection locked="0"/>
    </xf>
    <xf numFmtId="165" fontId="6" fillId="8" borderId="4" xfId="5" applyNumberFormat="1" applyFont="1" applyFill="1" applyBorder="1" applyAlignment="1" applyProtection="1">
      <alignment horizontal="center"/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28" fillId="4" borderId="0" xfId="5" applyFont="1" applyFill="1" applyBorder="1" applyProtection="1"/>
    <xf numFmtId="0" fontId="8" fillId="6" borderId="5" xfId="5" applyFill="1" applyBorder="1" applyProtection="1"/>
    <xf numFmtId="0" fontId="8" fillId="6" borderId="5" xfId="5" applyFill="1" applyBorder="1" applyAlignment="1" applyProtection="1">
      <alignment vertical="center"/>
    </xf>
    <xf numFmtId="0" fontId="6" fillId="6" borderId="6" xfId="5" applyFont="1" applyFill="1" applyBorder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  <protection hidden="1"/>
    </xf>
    <xf numFmtId="0" fontId="25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30" fillId="4" borderId="0" xfId="0" applyFont="1" applyFill="1" applyBorder="1"/>
    <xf numFmtId="0" fontId="11" fillId="6" borderId="0" xfId="0" applyFont="1" applyFill="1"/>
    <xf numFmtId="0" fontId="33" fillId="4" borderId="0" xfId="0" applyFont="1" applyFill="1" applyBorder="1" applyAlignment="1" applyProtection="1">
      <protection hidden="1"/>
    </xf>
    <xf numFmtId="0" fontId="33" fillId="4" borderId="0" xfId="0" applyFont="1" applyFill="1" applyBorder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31" fillId="4" borderId="0" xfId="0" applyFont="1" applyFill="1" applyBorder="1" applyAlignment="1" applyProtection="1">
      <protection hidden="1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 wrapText="1"/>
    </xf>
    <xf numFmtId="0" fontId="6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protection hidden="1"/>
    </xf>
    <xf numFmtId="0" fontId="2" fillId="5" borderId="0" xfId="0" applyFont="1" applyFill="1" applyBorder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/>
    <xf numFmtId="0" fontId="6" fillId="6" borderId="5" xfId="5" applyFont="1" applyFill="1" applyBorder="1" applyAlignment="1" applyProtection="1">
      <alignment vertical="center"/>
    </xf>
    <xf numFmtId="0" fontId="6" fillId="0" borderId="0" xfId="6" applyFont="1" applyFill="1" applyBorder="1" applyProtection="1">
      <protection hidden="1"/>
    </xf>
    <xf numFmtId="0" fontId="6" fillId="0" borderId="0" xfId="6" applyFill="1" applyBorder="1" applyProtection="1">
      <protection hidden="1"/>
    </xf>
    <xf numFmtId="0" fontId="6" fillId="0" borderId="0" xfId="0" applyFont="1" applyFill="1" applyBorder="1"/>
    <xf numFmtId="0" fontId="6" fillId="0" borderId="0" xfId="6" applyFont="1" applyFill="1" applyBorder="1" applyAlignment="1" applyProtection="1">
      <alignment vertical="top" wrapText="1"/>
      <protection hidden="1"/>
    </xf>
    <xf numFmtId="0" fontId="28" fillId="4" borderId="3" xfId="5" applyFont="1" applyFill="1" applyBorder="1" applyAlignment="1" applyProtection="1">
      <alignment horizontal="left" wrapText="1"/>
    </xf>
    <xf numFmtId="0" fontId="28" fillId="4" borderId="3" xfId="5" applyFont="1" applyFill="1" applyBorder="1" applyAlignment="1" applyProtection="1">
      <alignment wrapText="1"/>
    </xf>
    <xf numFmtId="165" fontId="8" fillId="6" borderId="10" xfId="5" applyNumberFormat="1" applyFill="1" applyBorder="1" applyAlignment="1" applyProtection="1">
      <alignment vertical="center"/>
    </xf>
    <xf numFmtId="165" fontId="8" fillId="6" borderId="11" xfId="5" applyNumberFormat="1" applyFill="1" applyBorder="1" applyAlignment="1" applyProtection="1">
      <alignment vertical="center"/>
    </xf>
    <xf numFmtId="0" fontId="6" fillId="6" borderId="12" xfId="5" applyFont="1" applyFill="1" applyBorder="1" applyAlignment="1" applyProtection="1">
      <alignment vertical="center"/>
    </xf>
    <xf numFmtId="0" fontId="6" fillId="6" borderId="13" xfId="5" applyFont="1" applyFill="1" applyBorder="1" applyAlignment="1" applyProtection="1">
      <alignment vertical="center"/>
    </xf>
    <xf numFmtId="165" fontId="6" fillId="6" borderId="5" xfId="5" applyNumberFormat="1" applyFont="1" applyFill="1" applyBorder="1" applyAlignment="1" applyProtection="1">
      <alignment vertical="center"/>
    </xf>
    <xf numFmtId="165" fontId="6" fillId="6" borderId="6" xfId="5" applyNumberFormat="1" applyFont="1" applyFill="1" applyBorder="1" applyAlignment="1" applyProtection="1">
      <alignment vertical="center"/>
    </xf>
    <xf numFmtId="0" fontId="28" fillId="4" borderId="14" xfId="5" applyFont="1" applyFill="1" applyBorder="1" applyProtection="1"/>
    <xf numFmtId="0" fontId="32" fillId="4" borderId="14" xfId="5" applyFont="1" applyFill="1" applyBorder="1" applyAlignment="1" applyProtection="1">
      <alignment vertical="center"/>
    </xf>
    <xf numFmtId="0" fontId="8" fillId="4" borderId="14" xfId="5" applyFill="1" applyBorder="1" applyProtection="1"/>
    <xf numFmtId="0" fontId="28" fillId="4" borderId="15" xfId="5" applyFont="1" applyFill="1" applyBorder="1" applyProtection="1"/>
    <xf numFmtId="0" fontId="8" fillId="4" borderId="15" xfId="5" applyFill="1" applyBorder="1" applyProtection="1"/>
    <xf numFmtId="0" fontId="6" fillId="6" borderId="11" xfId="5" applyFont="1" applyFill="1" applyBorder="1" applyAlignment="1" applyProtection="1">
      <alignment vertical="center"/>
    </xf>
    <xf numFmtId="1" fontId="8" fillId="6" borderId="10" xfId="5" applyNumberFormat="1" applyFill="1" applyBorder="1" applyAlignment="1" applyProtection="1">
      <alignment vertical="center"/>
    </xf>
    <xf numFmtId="1" fontId="8" fillId="6" borderId="11" xfId="5" applyNumberFormat="1" applyFill="1" applyBorder="1" applyAlignment="1" applyProtection="1">
      <alignment vertical="center"/>
    </xf>
    <xf numFmtId="0" fontId="8" fillId="5" borderId="0" xfId="5" applyFill="1" applyProtection="1"/>
    <xf numFmtId="0" fontId="7" fillId="5" borderId="0" xfId="5" applyFont="1" applyFill="1" applyProtection="1"/>
    <xf numFmtId="0" fontId="7" fillId="5" borderId="0" xfId="5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Border="1" applyAlignment="1" applyProtection="1">
      <alignment horizontal="center"/>
    </xf>
    <xf numFmtId="0" fontId="8" fillId="5" borderId="0" xfId="5" applyFill="1" applyBorder="1" applyProtection="1"/>
    <xf numFmtId="0" fontId="6" fillId="5" borderId="0" xfId="5" applyFont="1" applyFill="1" applyAlignment="1" applyProtection="1"/>
    <xf numFmtId="0" fontId="8" fillId="0" borderId="0" xfId="5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horizontal="right" vertical="center"/>
    </xf>
    <xf numFmtId="0" fontId="25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vertical="center"/>
      <protection hidden="1"/>
    </xf>
    <xf numFmtId="0" fontId="5" fillId="0" borderId="0" xfId="5" applyFont="1" applyFill="1" applyBorder="1" applyAlignment="1" applyProtection="1">
      <protection hidden="1"/>
    </xf>
    <xf numFmtId="0" fontId="5" fillId="0" borderId="0" xfId="5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5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10" fillId="5" borderId="0" xfId="0" applyFont="1" applyFill="1" applyAlignment="1" applyProtection="1"/>
    <xf numFmtId="0" fontId="4" fillId="0" borderId="0" xfId="0" applyFont="1" applyFill="1" applyBorder="1" applyProtection="1"/>
    <xf numFmtId="0" fontId="4" fillId="0" borderId="0" xfId="0" applyFont="1" applyProtection="1"/>
    <xf numFmtId="0" fontId="4" fillId="2" borderId="0" xfId="0" applyFont="1" applyFill="1" applyProtection="1"/>
    <xf numFmtId="0" fontId="4" fillId="5" borderId="0" xfId="0" applyFont="1" applyFill="1" applyProtection="1"/>
    <xf numFmtId="0" fontId="34" fillId="4" borderId="0" xfId="0" applyFont="1" applyFill="1" applyBorder="1" applyAlignment="1" applyProtection="1">
      <alignment vertical="center"/>
    </xf>
    <xf numFmtId="0" fontId="3" fillId="5" borderId="0" xfId="0" applyFont="1" applyFill="1" applyBorder="1" applyProtection="1"/>
    <xf numFmtId="0" fontId="3" fillId="0" borderId="0" xfId="0" applyFont="1" applyFill="1" applyBorder="1" applyProtection="1"/>
    <xf numFmtId="0" fontId="4" fillId="5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7" fillId="5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167" fontId="7" fillId="5" borderId="0" xfId="0" applyNumberFormat="1" applyFont="1" applyFill="1" applyBorder="1" applyAlignment="1" applyProtection="1">
      <alignment horizontal="center" vertical="center"/>
    </xf>
    <xf numFmtId="167" fontId="9" fillId="0" borderId="0" xfId="0" applyNumberFormat="1" applyFont="1" applyFill="1" applyBorder="1" applyAlignment="1" applyProtection="1">
      <alignment horizontal="center" vertical="center"/>
    </xf>
    <xf numFmtId="168" fontId="7" fillId="5" borderId="0" xfId="0" applyNumberFormat="1" applyFont="1" applyFill="1" applyBorder="1" applyAlignment="1" applyProtection="1">
      <alignment horizontal="center" vertical="center"/>
    </xf>
    <xf numFmtId="168" fontId="9" fillId="0" borderId="0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6" fillId="5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1" fillId="4" borderId="0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3" borderId="16" xfId="0" applyFont="1" applyFill="1" applyBorder="1" applyAlignment="1" applyProtection="1">
      <alignment horizontal="left" vertical="center"/>
    </xf>
    <xf numFmtId="165" fontId="6" fillId="3" borderId="16" xfId="0" applyNumberFormat="1" applyFont="1" applyFill="1" applyBorder="1" applyAlignment="1" applyProtection="1">
      <alignment horizontal="right" vertical="center"/>
    </xf>
    <xf numFmtId="0" fontId="6" fillId="3" borderId="6" xfId="0" applyFont="1" applyFill="1" applyBorder="1" applyAlignment="1" applyProtection="1">
      <alignment vertical="center"/>
    </xf>
    <xf numFmtId="165" fontId="6" fillId="3" borderId="6" xfId="0" applyNumberFormat="1" applyFont="1" applyFill="1" applyBorder="1" applyAlignment="1" applyProtection="1">
      <alignment vertical="center"/>
    </xf>
    <xf numFmtId="1" fontId="6" fillId="3" borderId="6" xfId="0" applyNumberFormat="1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166" fontId="5" fillId="2" borderId="0" xfId="0" applyNumberFormat="1" applyFont="1" applyFill="1" applyBorder="1" applyAlignment="1" applyProtection="1">
      <alignment horizontal="center" vertical="center"/>
    </xf>
    <xf numFmtId="0" fontId="4" fillId="5" borderId="0" xfId="0" applyFont="1" applyFill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Protection="1"/>
    <xf numFmtId="0" fontId="28" fillId="0" borderId="0" xfId="0" applyFont="1" applyFill="1" applyProtection="1"/>
    <xf numFmtId="0" fontId="28" fillId="4" borderId="15" xfId="0" applyFont="1" applyFill="1" applyBorder="1" applyProtection="1"/>
    <xf numFmtId="0" fontId="28" fillId="4" borderId="3" xfId="0" applyFont="1" applyFill="1" applyBorder="1" applyAlignment="1" applyProtection="1">
      <alignment wrapText="1"/>
    </xf>
    <xf numFmtId="0" fontId="28" fillId="4" borderId="3" xfId="0" applyFont="1" applyFill="1" applyBorder="1" applyAlignment="1" applyProtection="1">
      <alignment horizontal="center" wrapText="1"/>
    </xf>
    <xf numFmtId="0" fontId="6" fillId="6" borderId="17" xfId="0" applyFont="1" applyFill="1" applyBorder="1" applyProtection="1"/>
    <xf numFmtId="2" fontId="6" fillId="9" borderId="18" xfId="0" applyNumberFormat="1" applyFont="1" applyFill="1" applyBorder="1" applyProtection="1"/>
    <xf numFmtId="0" fontId="6" fillId="9" borderId="18" xfId="0" applyFont="1" applyFill="1" applyBorder="1" applyProtection="1"/>
    <xf numFmtId="0" fontId="6" fillId="6" borderId="13" xfId="0" applyFont="1" applyFill="1" applyBorder="1" applyProtection="1"/>
    <xf numFmtId="0" fontId="6" fillId="8" borderId="4" xfId="0" applyFont="1" applyFill="1" applyBorder="1" applyProtection="1"/>
    <xf numFmtId="0" fontId="6" fillId="9" borderId="4" xfId="0" applyFont="1" applyFill="1" applyBorder="1" applyProtection="1"/>
    <xf numFmtId="0" fontId="6" fillId="9" borderId="19" xfId="0" applyFont="1" applyFill="1" applyBorder="1" applyProtection="1"/>
    <xf numFmtId="0" fontId="6" fillId="5" borderId="0" xfId="0" applyFont="1" applyFill="1" applyProtection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 applyProtection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6" fillId="0" borderId="0" xfId="0" applyFont="1" applyFill="1" applyAlignment="1"/>
    <xf numFmtId="0" fontId="28" fillId="4" borderId="23" xfId="0" applyFont="1" applyFill="1" applyBorder="1" applyAlignment="1" applyProtection="1">
      <alignment wrapText="1"/>
    </xf>
    <xf numFmtId="1" fontId="6" fillId="6" borderId="10" xfId="5" applyNumberFormat="1" applyFont="1" applyFill="1" applyBorder="1" applyAlignment="1" applyProtection="1">
      <alignment vertical="center"/>
    </xf>
    <xf numFmtId="1" fontId="6" fillId="6" borderId="11" xfId="5" applyNumberFormat="1" applyFont="1" applyFill="1" applyBorder="1" applyAlignment="1" applyProtection="1">
      <alignment vertical="center"/>
    </xf>
    <xf numFmtId="9" fontId="11" fillId="0" borderId="0" xfId="3" applyFont="1"/>
    <xf numFmtId="0" fontId="32" fillId="4" borderId="24" xfId="5" applyFont="1" applyFill="1" applyBorder="1" applyAlignment="1" applyProtection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</xf>
    <xf numFmtId="0" fontId="1" fillId="6" borderId="6" xfId="5" applyFont="1" applyFill="1" applyBorder="1" applyProtection="1"/>
    <xf numFmtId="0" fontId="1" fillId="6" borderId="6" xfId="5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horizontal="left" vertical="center"/>
    </xf>
    <xf numFmtId="0" fontId="32" fillId="4" borderId="25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28" fillId="4" borderId="29" xfId="5" applyFont="1" applyFill="1" applyBorder="1" applyAlignment="1" applyProtection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 applyProtection="1">
      <alignment horizontal="center"/>
    </xf>
    <xf numFmtId="0" fontId="32" fillId="4" borderId="15" xfId="5" applyFont="1" applyFill="1" applyBorder="1" applyAlignment="1" applyProtection="1">
      <alignment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 applyProtection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 applyProtection="1">
      <alignment horizontal="center" vertical="center"/>
    </xf>
    <xf numFmtId="171" fontId="6" fillId="6" borderId="13" xfId="5" applyNumberFormat="1" applyFont="1" applyFill="1" applyBorder="1" applyAlignment="1" applyProtection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 applyProtection="1">
      <alignment horizontal="center" vertical="center"/>
    </xf>
    <xf numFmtId="172" fontId="6" fillId="6" borderId="33" xfId="5" applyNumberFormat="1" applyFont="1" applyFill="1" applyBorder="1" applyAlignment="1" applyProtection="1">
      <alignment horizontal="center" vertical="center"/>
    </xf>
    <xf numFmtId="1" fontId="6" fillId="6" borderId="4" xfId="5" applyNumberFormat="1" applyFont="1" applyFill="1" applyBorder="1" applyAlignment="1" applyProtection="1">
      <alignment horizontal="center"/>
    </xf>
    <xf numFmtId="0" fontId="0" fillId="0" borderId="0" xfId="0" applyProtection="1"/>
    <xf numFmtId="0" fontId="6" fillId="9" borderId="4" xfId="5" applyFont="1" applyFill="1" applyBorder="1" applyProtection="1"/>
    <xf numFmtId="171" fontId="6" fillId="6" borderId="33" xfId="5" applyNumberFormat="1" applyFont="1" applyFill="1" applyBorder="1" applyAlignment="1" applyProtection="1">
      <alignment horizontal="center" vertical="center"/>
    </xf>
    <xf numFmtId="171" fontId="6" fillId="6" borderId="32" xfId="5" applyNumberFormat="1" applyFont="1" applyFill="1" applyBorder="1" applyAlignment="1" applyProtection="1">
      <alignment horizontal="center" vertical="center"/>
    </xf>
    <xf numFmtId="0" fontId="25" fillId="5" borderId="0" xfId="5" applyFont="1" applyFill="1" applyAlignment="1" applyProtection="1">
      <alignment vertical="center"/>
    </xf>
    <xf numFmtId="0" fontId="5" fillId="5" borderId="0" xfId="5" applyFont="1" applyFill="1" applyAlignment="1" applyProtection="1">
      <alignment vertical="center"/>
    </xf>
    <xf numFmtId="0" fontId="0" fillId="5" borderId="0" xfId="0" applyFill="1" applyProtection="1"/>
    <xf numFmtId="0" fontId="6" fillId="13" borderId="0" xfId="0" applyFont="1" applyFill="1"/>
    <xf numFmtId="1" fontId="6" fillId="3" borderId="6" xfId="0" applyNumberFormat="1" applyFont="1" applyFill="1" applyBorder="1" applyAlignment="1" applyProtection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Fill="1" applyBorder="1" applyAlignment="1" applyProtection="1">
      <alignment horizontal="right"/>
    </xf>
    <xf numFmtId="0" fontId="0" fillId="0" borderId="0" xfId="0" applyFill="1" applyProtection="1"/>
    <xf numFmtId="0" fontId="6" fillId="5" borderId="0" xfId="0" applyFont="1" applyFill="1" applyAlignment="1" applyProtection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top"/>
    </xf>
    <xf numFmtId="169" fontId="6" fillId="8" borderId="0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 applyProtection="1">
      <alignment horizontal="center" vertical="center"/>
    </xf>
    <xf numFmtId="0" fontId="32" fillId="4" borderId="21" xfId="0" applyFont="1" applyFill="1" applyBorder="1" applyAlignment="1" applyProtection="1">
      <alignment vertical="center"/>
    </xf>
    <xf numFmtId="0" fontId="32" fillId="4" borderId="14" xfId="0" applyFont="1" applyFill="1" applyBorder="1" applyAlignment="1" applyProtection="1">
      <alignment vertical="center"/>
    </xf>
    <xf numFmtId="0" fontId="32" fillId="4" borderId="15" xfId="0" applyFont="1" applyFill="1" applyBorder="1" applyAlignment="1" applyProtection="1">
      <alignment vertical="center"/>
    </xf>
    <xf numFmtId="0" fontId="32" fillId="4" borderId="21" xfId="0" applyFont="1" applyFill="1" applyBorder="1" applyAlignment="1" applyProtection="1">
      <alignment vertical="center" wrapText="1"/>
    </xf>
    <xf numFmtId="0" fontId="32" fillId="4" borderId="14" xfId="0" applyFont="1" applyFill="1" applyBorder="1" applyAlignment="1" applyProtection="1">
      <alignment vertical="center" wrapText="1"/>
    </xf>
    <xf numFmtId="0" fontId="32" fillId="4" borderId="15" xfId="0" applyFont="1" applyFill="1" applyBorder="1" applyAlignment="1" applyProtection="1">
      <alignment vertical="center" wrapText="1"/>
    </xf>
    <xf numFmtId="0" fontId="32" fillId="4" borderId="25" xfId="5" applyFont="1" applyFill="1" applyBorder="1" applyAlignment="1" applyProtection="1">
      <alignment vertical="center"/>
    </xf>
    <xf numFmtId="0" fontId="32" fillId="4" borderId="24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5" fillId="6" borderId="6" xfId="5" applyFont="1" applyFill="1" applyBorder="1" applyAlignment="1" applyProtection="1">
      <alignment horizontal="center"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center" wrapText="1"/>
    </xf>
    <xf numFmtId="0" fontId="28" fillId="4" borderId="27" xfId="5" applyFont="1" applyFill="1" applyBorder="1" applyAlignment="1" applyProtection="1">
      <alignment horizontal="center" vertical="center" wrapText="1"/>
    </xf>
    <xf numFmtId="0" fontId="28" fillId="4" borderId="23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top" wrapText="1"/>
    </xf>
    <xf numFmtId="0" fontId="28" fillId="4" borderId="27" xfId="5" applyFont="1" applyFill="1" applyBorder="1" applyAlignment="1" applyProtection="1">
      <alignment horizontal="center" vertical="top" wrapText="1"/>
    </xf>
    <xf numFmtId="0" fontId="28" fillId="4" borderId="28" xfId="5" applyFont="1" applyFill="1" applyBorder="1" applyAlignment="1" applyProtection="1">
      <alignment horizontal="center" vertical="top" wrapText="1"/>
    </xf>
    <xf numFmtId="0" fontId="32" fillId="4" borderId="21" xfId="5" applyFont="1" applyFill="1" applyBorder="1" applyAlignment="1" applyProtection="1">
      <alignment horizontal="left" vertical="center"/>
    </xf>
    <xf numFmtId="0" fontId="32" fillId="4" borderId="14" xfId="5" applyFont="1" applyFill="1" applyBorder="1" applyAlignment="1" applyProtection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 applyProtection="1">
      <alignment vertical="center"/>
    </xf>
    <xf numFmtId="0" fontId="32" fillId="4" borderId="15" xfId="5" applyFont="1" applyFill="1" applyBorder="1" applyAlignment="1" applyProtection="1">
      <alignment vertical="center"/>
    </xf>
    <xf numFmtId="0" fontId="28" fillId="4" borderId="27" xfId="5" applyFont="1" applyFill="1" applyBorder="1" applyAlignment="1" applyProtection="1">
      <alignment horizontal="center" wrapText="1"/>
    </xf>
    <xf numFmtId="0" fontId="28" fillId="4" borderId="28" xfId="5" applyFont="1" applyFill="1" applyBorder="1" applyAlignment="1" applyProtection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Border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400050</xdr:rowOff>
        </xdr:from>
        <xdr:to>
          <xdr:col>2</xdr:col>
          <xdr:colOff>314325</xdr:colOff>
          <xdr:row>24</xdr:row>
          <xdr:rowOff>619125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419100</xdr:rowOff>
        </xdr:from>
        <xdr:to>
          <xdr:col>2</xdr:col>
          <xdr:colOff>333375</xdr:colOff>
          <xdr:row>26</xdr:row>
          <xdr:rowOff>638175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28</xdr:row>
          <xdr:rowOff>447675</xdr:rowOff>
        </xdr:from>
        <xdr:to>
          <xdr:col>2</xdr:col>
          <xdr:colOff>314325</xdr:colOff>
          <xdr:row>28</xdr:row>
          <xdr:rowOff>666750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428625</xdr:rowOff>
        </xdr:from>
        <xdr:to>
          <xdr:col>1</xdr:col>
          <xdr:colOff>314325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638175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428625</xdr:rowOff>
        </xdr:from>
        <xdr:to>
          <xdr:col>1</xdr:col>
          <xdr:colOff>314325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428625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438150</xdr:rowOff>
        </xdr:from>
        <xdr:to>
          <xdr:col>0</xdr:col>
          <xdr:colOff>304800</xdr:colOff>
          <xdr:row>24</xdr:row>
          <xdr:rowOff>657225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676275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133350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U90"/>
  <sheetViews>
    <sheetView showGridLines="0" tabSelected="1" workbookViewId="0">
      <selection activeCell="B5" sqref="B5:D5"/>
    </sheetView>
  </sheetViews>
  <sheetFormatPr baseColWidth="10" defaultRowHeight="15" x14ac:dyDescent="0.2"/>
  <cols>
    <col min="1" max="1" width="19" style="165" customWidth="1"/>
    <col min="2" max="2" width="50" style="165" customWidth="1"/>
    <col min="3" max="3" width="16.88671875" style="165" customWidth="1"/>
    <col min="4" max="4" width="3.109375" style="165" customWidth="1"/>
    <col min="5" max="5" width="7.33203125" style="167" customWidth="1"/>
    <col min="6" max="10" width="7.33203125" style="164" customWidth="1"/>
    <col min="11" max="21" width="11.5546875" style="164"/>
    <col min="22" max="16384" width="11.5546875" style="165"/>
  </cols>
  <sheetData>
    <row r="1" spans="1:21" ht="28.5" customHeight="1" x14ac:dyDescent="0.4">
      <c r="A1" s="161" t="str">
        <f>VLOOKUP(ADDRESS(ROW(),COLUMN(),4),MatrixTexteT1,2,FALSE)&amp;" "&amp;Version</f>
        <v>Strumento illuminazione naturale Minergie-Eco® Version 2.11</v>
      </c>
      <c r="B1" s="162"/>
      <c r="C1" s="162"/>
      <c r="D1" s="283" t="str">
        <f>VLOOKUP(ADDRESS(ROW(),COLUMN(),4),MatrixTexteT1,2,FALSE)</f>
        <v>Da utilizzare fino a 31.12.2021</v>
      </c>
      <c r="E1" s="163"/>
      <c r="F1" s="162"/>
      <c r="G1" s="162"/>
      <c r="H1" s="162"/>
      <c r="I1" s="162"/>
      <c r="J1" s="162"/>
    </row>
    <row r="2" spans="1:21" ht="9" customHeight="1" x14ac:dyDescent="0.2">
      <c r="A2" s="166"/>
      <c r="B2" s="166"/>
      <c r="C2" s="166"/>
      <c r="D2" s="166"/>
    </row>
    <row r="3" spans="1:21" ht="24.75" customHeight="1" x14ac:dyDescent="0.25">
      <c r="A3" s="168" t="str">
        <f>VLOOKUP(ADDRESS(ROW(),COLUMN(),4),MatrixTexteT1,2,FALSE)</f>
        <v>Dati Ogetto</v>
      </c>
      <c r="B3" s="168"/>
      <c r="C3" s="168"/>
      <c r="D3" s="168"/>
      <c r="E3" s="169"/>
      <c r="F3" s="170"/>
      <c r="G3" s="170"/>
      <c r="H3" s="170"/>
      <c r="T3" s="165"/>
      <c r="U3" s="165"/>
    </row>
    <row r="4" spans="1:21" s="172" customFormat="1" ht="9.75" customHeight="1" x14ac:dyDescent="0.2">
      <c r="A4" s="171"/>
      <c r="B4" s="171"/>
      <c r="C4" s="171"/>
      <c r="D4" s="171"/>
      <c r="E4" s="11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1" s="172" customFormat="1" ht="15" customHeight="1" thickBot="1" x14ac:dyDescent="0.25">
      <c r="A5" s="243" t="str">
        <f>VLOOKUP(ADDRESS(ROW(),COLUMN(),4),MatrixTexteT1,2,FALSE)</f>
        <v>Progetto</v>
      </c>
      <c r="B5" s="286"/>
      <c r="C5" s="286"/>
      <c r="D5" s="286"/>
      <c r="E5" s="11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1" s="172" customFormat="1" ht="15" customHeight="1" thickTop="1" x14ac:dyDescent="0.2">
      <c r="A6" s="113"/>
      <c r="B6" s="287"/>
      <c r="C6" s="287"/>
      <c r="D6" s="287"/>
      <c r="E6" s="11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1" s="172" customFormat="1" ht="9" customHeight="1" x14ac:dyDescent="0.2">
      <c r="A7" s="113"/>
      <c r="B7" s="113"/>
      <c r="C7" s="113"/>
      <c r="D7" s="171"/>
      <c r="E7" s="113"/>
      <c r="F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1" s="172" customFormat="1" ht="15" customHeight="1" x14ac:dyDescent="0.2">
      <c r="A8" s="243" t="str">
        <f>VLOOKUP(ADDRESS(ROW(),COLUMN(),4),MatrixTexteT1,2,FALSE)</f>
        <v>Tipo d'intervento</v>
      </c>
      <c r="B8" s="288" t="s">
        <v>497</v>
      </c>
      <c r="C8" s="288"/>
      <c r="D8" s="288"/>
      <c r="E8" s="173"/>
      <c r="F8" s="34"/>
      <c r="G8" s="17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1" s="172" customFormat="1" ht="15" customHeight="1" x14ac:dyDescent="0.2">
      <c r="A9" s="113"/>
      <c r="B9" s="175" t="str">
        <f>IF(Typ=Texte!$B$220,Texte!$B$222,Texte!$B$223)</f>
        <v>Riempire le foglie 'Finestre', 'Illuminazione_naturale' e 'Prospettive'</v>
      </c>
      <c r="C9" s="176"/>
      <c r="D9" s="171"/>
      <c r="E9" s="177"/>
      <c r="F9" s="34"/>
      <c r="G9" s="178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21" s="172" customFormat="1" ht="9" customHeight="1" x14ac:dyDescent="0.2">
      <c r="A10" s="113"/>
      <c r="B10" s="113"/>
      <c r="C10" s="113"/>
      <c r="D10" s="171"/>
      <c r="E10" s="179"/>
      <c r="F10" s="34"/>
      <c r="G10" s="18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21" s="172" customFormat="1" ht="15" customHeight="1" thickBot="1" x14ac:dyDescent="0.25">
      <c r="A11" s="243" t="str">
        <f>VLOOKUP(ADDRESS(ROW(),COLUMN(),4),MatrixTexteT1,2,FALSE)</f>
        <v>Costruttore</v>
      </c>
      <c r="B11" s="286"/>
      <c r="C11" s="286"/>
      <c r="D11" s="286"/>
      <c r="E11" s="1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21" s="172" customFormat="1" ht="13.5" thickTop="1" x14ac:dyDescent="0.2">
      <c r="A12" s="113"/>
      <c r="B12" s="287"/>
      <c r="C12" s="287"/>
      <c r="D12" s="287"/>
      <c r="E12" s="11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21" s="172" customFormat="1" ht="9" customHeight="1" x14ac:dyDescent="0.2">
      <c r="A13" s="113"/>
      <c r="B13" s="113"/>
      <c r="C13" s="113"/>
      <c r="D13" s="171"/>
      <c r="E13" s="18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1" s="172" customFormat="1" ht="15" customHeight="1" thickBot="1" x14ac:dyDescent="0.25">
      <c r="A14" s="243" t="str">
        <f>VLOOKUP(ADDRESS(ROW(),COLUMN(),4),MatrixTexteT1,2,FALSE)</f>
        <v>Architetto</v>
      </c>
      <c r="B14" s="286"/>
      <c r="C14" s="286"/>
      <c r="D14" s="286"/>
      <c r="E14" s="11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21" s="172" customFormat="1" ht="15" customHeight="1" thickTop="1" x14ac:dyDescent="0.2">
      <c r="A15" s="113"/>
      <c r="B15" s="287"/>
      <c r="C15" s="287"/>
      <c r="D15" s="287"/>
      <c r="E15" s="11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21" s="172" customFormat="1" ht="9" customHeight="1" x14ac:dyDescent="0.2">
      <c r="A16" s="113"/>
      <c r="B16" s="113"/>
      <c r="C16" s="113"/>
      <c r="D16" s="171"/>
      <c r="E16" s="11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21" s="172" customFormat="1" ht="15" customHeight="1" thickBot="1" x14ac:dyDescent="0.25">
      <c r="A17" s="243" t="str">
        <f>VLOOKUP(ADDRESS(ROW(),COLUMN(),4),MatrixTexteT1,2,FALSE)</f>
        <v>Prog. Imp. elettrico</v>
      </c>
      <c r="B17" s="286"/>
      <c r="C17" s="286"/>
      <c r="D17" s="286"/>
      <c r="E17" s="113"/>
      <c r="F17" s="34"/>
      <c r="G17" s="34"/>
      <c r="H17" s="34"/>
      <c r="I17" s="34"/>
      <c r="Q17" s="34"/>
      <c r="R17" s="34"/>
      <c r="S17" s="34"/>
    </row>
    <row r="18" spans="1:21" s="184" customFormat="1" ht="15" customHeight="1" thickTop="1" x14ac:dyDescent="0.2">
      <c r="A18" s="113"/>
      <c r="B18" s="287"/>
      <c r="C18" s="287"/>
      <c r="D18" s="287"/>
      <c r="E18" s="182"/>
      <c r="F18" s="183"/>
      <c r="G18" s="183"/>
      <c r="H18" s="183"/>
      <c r="I18" s="183"/>
      <c r="Q18" s="183"/>
      <c r="R18" s="183"/>
      <c r="S18" s="183"/>
    </row>
    <row r="19" spans="1:21" s="172" customFormat="1" ht="9" customHeight="1" x14ac:dyDescent="0.2">
      <c r="A19" s="113"/>
      <c r="B19" s="113"/>
      <c r="C19" s="113"/>
      <c r="D19" s="171"/>
      <c r="E19" s="185"/>
      <c r="F19" s="34"/>
      <c r="G19" s="34"/>
      <c r="H19" s="34"/>
      <c r="I19" s="34"/>
      <c r="Q19" s="34"/>
      <c r="R19" s="34"/>
      <c r="S19" s="34"/>
      <c r="T19" s="34"/>
      <c r="U19" s="34"/>
    </row>
    <row r="20" spans="1:21" s="172" customFormat="1" ht="15" customHeight="1" thickBot="1" x14ac:dyDescent="0.25">
      <c r="A20" s="243" t="str">
        <f>VLOOKUP(ADDRESS(ROW(),COLUMN(),4),MatrixTexteT1,2,FALSE)</f>
        <v>Prog. illuminotecnica</v>
      </c>
      <c r="B20" s="286"/>
      <c r="C20" s="286"/>
      <c r="D20" s="286"/>
      <c r="E20" s="185"/>
      <c r="F20" s="34"/>
      <c r="G20" s="34"/>
      <c r="H20" s="34"/>
      <c r="I20" s="34"/>
      <c r="Q20" s="34"/>
      <c r="R20" s="34"/>
      <c r="S20" s="34"/>
      <c r="T20" s="34"/>
      <c r="U20" s="34"/>
    </row>
    <row r="21" spans="1:21" s="172" customFormat="1" ht="15" customHeight="1" thickTop="1" x14ac:dyDescent="0.2">
      <c r="A21" s="113"/>
      <c r="B21" s="287"/>
      <c r="C21" s="287"/>
      <c r="D21" s="287"/>
      <c r="E21" s="113"/>
      <c r="F21" s="34"/>
      <c r="G21" s="34"/>
      <c r="H21" s="34"/>
      <c r="I21" s="34"/>
      <c r="Q21" s="34"/>
      <c r="R21" s="34"/>
      <c r="S21" s="34"/>
      <c r="T21" s="34"/>
      <c r="U21" s="34"/>
    </row>
    <row r="22" spans="1:21" s="172" customFormat="1" ht="9" customHeight="1" x14ac:dyDescent="0.2">
      <c r="A22" s="113"/>
      <c r="B22" s="113"/>
      <c r="C22" s="113"/>
      <c r="D22" s="171"/>
      <c r="E22" s="113"/>
      <c r="F22" s="34"/>
      <c r="G22" s="34"/>
      <c r="H22" s="34"/>
      <c r="I22" s="34"/>
    </row>
    <row r="23" spans="1:21" s="172" customFormat="1" ht="15" customHeight="1" thickBot="1" x14ac:dyDescent="0.25">
      <c r="A23" s="243" t="str">
        <f>VLOOKUP(ADDRESS(ROW(),COLUMN(),4),MatrixTexteT1,2,FALSE)</f>
        <v>Autore verifica</v>
      </c>
      <c r="B23" s="286"/>
      <c r="C23" s="286"/>
      <c r="D23" s="286"/>
      <c r="E23" s="113"/>
      <c r="F23" s="34"/>
      <c r="G23" s="34"/>
      <c r="H23" s="34"/>
      <c r="I23" s="34"/>
    </row>
    <row r="24" spans="1:21" s="172" customFormat="1" ht="15" customHeight="1" thickTop="1" x14ac:dyDescent="0.2">
      <c r="A24" s="113"/>
      <c r="B24" s="287"/>
      <c r="C24" s="287"/>
      <c r="D24" s="287"/>
      <c r="E24" s="113"/>
      <c r="F24" s="34"/>
      <c r="G24" s="34"/>
      <c r="H24" s="34"/>
      <c r="I24" s="34"/>
      <c r="Q24" s="34"/>
      <c r="R24" s="34"/>
      <c r="S24" s="34"/>
      <c r="T24" s="34"/>
      <c r="U24" s="34"/>
    </row>
    <row r="25" spans="1:21" s="172" customFormat="1" ht="9" customHeight="1" x14ac:dyDescent="0.2">
      <c r="A25" s="113"/>
      <c r="B25" s="113"/>
      <c r="C25" s="113"/>
      <c r="D25" s="186"/>
      <c r="E25" s="18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172" customFormat="1" ht="15" customHeight="1" x14ac:dyDescent="0.2">
      <c r="A26" s="243" t="str">
        <f>VLOOKUP(ADDRESS(ROW(),COLUMN(),4),MatrixTexteT1,2,FALSE)</f>
        <v>Data</v>
      </c>
      <c r="B26" s="290"/>
      <c r="C26" s="290"/>
      <c r="D26" s="290"/>
      <c r="E26" s="18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s="172" customFormat="1" ht="25.5" customHeight="1" x14ac:dyDescent="0.2">
      <c r="A27" s="185"/>
      <c r="B27" s="185"/>
      <c r="C27" s="185"/>
      <c r="D27" s="187"/>
      <c r="E27" s="18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191" customFormat="1" ht="25.5" customHeight="1" x14ac:dyDescent="0.2">
      <c r="A28" s="168" t="str">
        <f>VLOOKUP(ADDRESS(ROW(),COLUMN(),4),MatrixTexteT1,2,FALSE)</f>
        <v>Riassunto illuminazione naturale</v>
      </c>
      <c r="B28" s="188"/>
      <c r="C28" s="188"/>
      <c r="D28" s="188"/>
      <c r="E28" s="189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</row>
    <row r="29" spans="1:21" ht="9.75" customHeight="1" x14ac:dyDescent="0.2">
      <c r="A29" s="189"/>
      <c r="B29" s="189"/>
      <c r="C29" s="189"/>
      <c r="D29" s="189"/>
    </row>
    <row r="30" spans="1:21" ht="15.75" thickBot="1" x14ac:dyDescent="0.25">
      <c r="A30" s="192" t="str">
        <f>VLOOKUP(ADDRESS(ROW(),COLUMN(),4),MatrixTexteT1,2,FALSE)</f>
        <v>Superficie netta totale</v>
      </c>
      <c r="B30" s="192"/>
      <c r="C30" s="193">
        <f>Illuminazione_naturale!N38</f>
        <v>0</v>
      </c>
      <c r="D30" s="192" t="s">
        <v>145</v>
      </c>
    </row>
    <row r="31" spans="1:21" ht="16.5" thickTop="1" thickBot="1" x14ac:dyDescent="0.25">
      <c r="A31" s="194" t="str">
        <f>VLOOKUP(ADDRESS(ROW(),COLUMN(),4),MatrixTexteT1,2,FALSE)</f>
        <v>Superficie principale con valutazione insufficiente</v>
      </c>
      <c r="B31" s="194"/>
      <c r="C31" s="195">
        <f>Illuminazione_naturale!N39</f>
        <v>0</v>
      </c>
      <c r="D31" s="194" t="s">
        <v>145</v>
      </c>
    </row>
    <row r="32" spans="1:21" ht="16.5" thickTop="1" thickBot="1" x14ac:dyDescent="0.25">
      <c r="A32" s="194" t="str">
        <f>Illuminazione_naturale!B39</f>
        <v>Quota di superficie con un risultato insufficiente (max.20%)</v>
      </c>
      <c r="B32" s="194"/>
      <c r="C32" s="196">
        <f>Illuminazione_naturale!P39</f>
        <v>0</v>
      </c>
      <c r="D32" s="194" t="s">
        <v>142</v>
      </c>
    </row>
    <row r="33" spans="1:21" ht="16.5" thickTop="1" thickBot="1" x14ac:dyDescent="0.25">
      <c r="A33" s="194" t="str">
        <f>Illuminazione_naturale!B38</f>
        <v>Quota d'illuminazione naturale (min.)50%)</v>
      </c>
      <c r="B33" s="194"/>
      <c r="C33" s="196">
        <f>Illuminazione_naturale!P38</f>
        <v>0</v>
      </c>
      <c r="D33" s="194" t="s">
        <v>142</v>
      </c>
    </row>
    <row r="34" spans="1:21" ht="25.5" customHeight="1" thickTop="1" x14ac:dyDescent="0.2">
      <c r="A34" s="251" t="str">
        <f>VLOOKUP(ADDRESS(ROW(),COLUMN(),4),MatrixTexteT1,2,FALSE)</f>
        <v>Le esigenze Minergie-Eco</v>
      </c>
      <c r="B34" s="250"/>
      <c r="C34" s="291" t="str">
        <f>Illuminazione_naturale!N40</f>
        <v>non sono soddisfatte</v>
      </c>
      <c r="D34" s="291"/>
    </row>
    <row r="35" spans="1:21" ht="25.5" customHeight="1" x14ac:dyDescent="0.2">
      <c r="A35" s="185"/>
      <c r="B35" s="185"/>
      <c r="C35" s="185"/>
      <c r="D35" s="185"/>
    </row>
    <row r="36" spans="1:21" s="191" customFormat="1" ht="25.5" customHeight="1" x14ac:dyDescent="0.2">
      <c r="A36" s="168" t="str">
        <f>VLOOKUP(ADDRESS(ROW(),COLUMN(),4),MatrixTexteT1,2,FALSE)</f>
        <v>Riassunto prospettive</v>
      </c>
      <c r="B36" s="188"/>
      <c r="C36" s="188"/>
      <c r="D36" s="188"/>
      <c r="E36" s="189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</row>
    <row r="37" spans="1:21" ht="9.75" customHeight="1" x14ac:dyDescent="0.2">
      <c r="A37" s="189"/>
      <c r="B37" s="189"/>
      <c r="C37" s="189"/>
      <c r="D37" s="189"/>
    </row>
    <row r="38" spans="1:21" ht="15.75" thickBot="1" x14ac:dyDescent="0.25">
      <c r="A38" s="192" t="str">
        <f>VLOOKUP(ADDRESS(ROW(),COLUMN(),4),MatrixTexteT1,2,FALSE)</f>
        <v>Superficie netta totale</v>
      </c>
      <c r="B38" s="192"/>
      <c r="C38" s="193">
        <f>Prospettive!G38</f>
        <v>0</v>
      </c>
      <c r="D38" s="192" t="s">
        <v>145</v>
      </c>
    </row>
    <row r="39" spans="1:21" ht="16.5" thickTop="1" thickBot="1" x14ac:dyDescent="0.25">
      <c r="A39" s="194" t="str">
        <f>VLOOKUP(ADDRESS(ROW(),COLUMN(),4),MatrixTexteT1,2,FALSE)</f>
        <v>Superficie principale con valutazione insufficiente</v>
      </c>
      <c r="B39" s="194"/>
      <c r="C39" s="195">
        <f>Prospettive!G39</f>
        <v>0</v>
      </c>
      <c r="D39" s="194" t="s">
        <v>145</v>
      </c>
    </row>
    <row r="40" spans="1:21" ht="16.5" thickTop="1" thickBot="1" x14ac:dyDescent="0.25">
      <c r="A40" s="194" t="str">
        <f>Prospettive!B39</f>
        <v>Quota di superficie con un risultato insufficiente (max.20%)</v>
      </c>
      <c r="B40" s="194"/>
      <c r="C40" s="196">
        <f>Prospettive!H39*100</f>
        <v>0</v>
      </c>
      <c r="D40" s="194" t="s">
        <v>142</v>
      </c>
    </row>
    <row r="41" spans="1:21" ht="16.5" thickTop="1" thickBot="1" x14ac:dyDescent="0.25">
      <c r="A41" s="194" t="str">
        <f>Prospettive!B38</f>
        <v>Qualità della vista (in tutte le locali)</v>
      </c>
      <c r="B41" s="194"/>
      <c r="C41" s="278" t="str">
        <f>Prospettive!H38</f>
        <v>Insufficiente</v>
      </c>
      <c r="D41" s="194"/>
    </row>
    <row r="42" spans="1:21" ht="25.5" customHeight="1" thickTop="1" x14ac:dyDescent="0.2">
      <c r="A42" s="251" t="str">
        <f>VLOOKUP(ADDRESS(ROW(),COLUMN(),4),MatrixTexteT1,2,FALSE)</f>
        <v>Le esigenze Minergie-Eco</v>
      </c>
      <c r="B42" s="250"/>
      <c r="C42" s="291" t="str">
        <f>Prospettive!G40</f>
        <v>non sono soddisfatte</v>
      </c>
      <c r="D42" s="291"/>
    </row>
    <row r="43" spans="1:21" ht="25.5" customHeight="1" x14ac:dyDescent="0.2">
      <c r="A43" s="185"/>
      <c r="B43" s="185"/>
      <c r="C43" s="185"/>
      <c r="D43" s="185"/>
    </row>
    <row r="44" spans="1:21" ht="26.25" customHeight="1" x14ac:dyDescent="0.2">
      <c r="A44" s="168" t="str">
        <f>VLOOKUP(ADDRESS(ROW(),COLUMN(),4),MatrixTexteT1,2,FALSE)</f>
        <v>Procedimento</v>
      </c>
      <c r="B44" s="188"/>
      <c r="C44" s="188"/>
      <c r="D44" s="197" t="str">
        <f>VLOOKUP(ADDRESS(ROW(),COLUMN(),4),MatrixTexteT1,2,FALSE)</f>
        <v>Istruzioni dettagliate possono essere trovate sul sito web Minergie.</v>
      </c>
    </row>
    <row r="45" spans="1:21" ht="9" customHeight="1" x14ac:dyDescent="0.2">
      <c r="A45" s="185"/>
      <c r="B45" s="198"/>
      <c r="C45" s="198"/>
      <c r="D45" s="199"/>
    </row>
    <row r="46" spans="1:21" s="202" customFormat="1" ht="16.5" customHeight="1" x14ac:dyDescent="0.2">
      <c r="A46" s="289" t="str">
        <f t="shared" ref="A46:A55" si="0">VLOOKUP(ADDRESS(ROW(),COLUMN(),4),MatrixTexteT1,2,FALSE)</f>
        <v>Immettere prima i dati dell’oggetto in questa scheda.</v>
      </c>
      <c r="B46" s="289"/>
      <c r="C46" s="289"/>
      <c r="D46" s="289"/>
      <c r="E46" s="200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1:21" s="202" customFormat="1" ht="16.5" customHeight="1" x14ac:dyDescent="0.2">
      <c r="A47" s="285" t="str">
        <f t="shared" si="0"/>
        <v>Se l’oggetto è un ammodernamento, andare al foglio  'Questionario_ammodernamento' .</v>
      </c>
      <c r="B47" s="285"/>
      <c r="C47" s="285"/>
      <c r="D47" s="285"/>
      <c r="E47" s="200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1:21" s="202" customFormat="1" ht="16.5" customHeight="1" x14ac:dyDescent="0.2">
      <c r="A48" s="285" t="str">
        <f t="shared" si="0"/>
        <v>Se l’oggetto è un nuovo edificio, andare al foglio 'Finestre'.</v>
      </c>
      <c r="B48" s="285"/>
      <c r="C48" s="285"/>
      <c r="D48" s="285"/>
      <c r="E48" s="200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1:21" s="202" customFormat="1" ht="16.5" customHeight="1" x14ac:dyDescent="0.2">
      <c r="A49" s="285" t="str">
        <f t="shared" si="0"/>
        <v>Immettere quindi i dati delle finestre dell' edificio nella tabella 'Finestre'.</v>
      </c>
      <c r="B49" s="285"/>
      <c r="C49" s="285"/>
      <c r="D49" s="285"/>
      <c r="E49" s="200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1:21" s="202" customFormat="1" ht="16.5" customHeight="1" x14ac:dyDescent="0.2">
      <c r="A50" s="285" t="str">
        <f t="shared" si="0"/>
        <v>Come passo successivo, nella scheda 'Illuminazione_naturale', inserire i dati del locale e delle finestre di pertinenza.</v>
      </c>
      <c r="B50" s="285"/>
      <c r="C50" s="285"/>
      <c r="D50" s="285"/>
      <c r="E50" s="200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1:21" s="202" customFormat="1" ht="16.5" customHeight="1" x14ac:dyDescent="0.2">
      <c r="A51" s="285" t="str">
        <f t="shared" si="0"/>
        <v>Infine, si inseriscono le viste per locale nel foglio 'Prospettive'.</v>
      </c>
      <c r="B51" s="285"/>
      <c r="C51" s="285"/>
      <c r="D51" s="285"/>
      <c r="E51" s="200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1:21" s="202" customFormat="1" ht="16.5" customHeight="1" x14ac:dyDescent="0.2">
      <c r="A52" s="285" t="str">
        <f t="shared" si="0"/>
        <v>Si prega di leggere gli aiuti che appaiono quando si clicca su un camp di immissione.</v>
      </c>
      <c r="B52" s="285"/>
      <c r="C52" s="285"/>
      <c r="D52" s="285"/>
      <c r="E52" s="200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1:21" s="202" customFormat="1" ht="16.5" customHeight="1" x14ac:dyDescent="0.2">
      <c r="A53" s="285" t="str">
        <f t="shared" si="0"/>
        <v>I risultati vengono visualizzati in fondo alla pagina nei fogli 'Riassunto' e 'Illuminazione_naturale'.</v>
      </c>
      <c r="B53" s="285"/>
      <c r="C53" s="285"/>
      <c r="D53" s="285"/>
      <c r="E53" s="200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1:21" s="202" customFormat="1" ht="16.5" customHeight="1" x14ac:dyDescent="0.2">
      <c r="A54" s="285" t="str">
        <f t="shared" si="0"/>
        <v>Se una tabella non è sufficiente, è possibile inserire i risultati di altri fogli in fondo al foglio 'Illuminazione_naturale'.</v>
      </c>
      <c r="B54" s="285"/>
      <c r="C54" s="285"/>
      <c r="D54" s="285"/>
      <c r="E54" s="200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1:21" s="202" customFormat="1" ht="16.5" customHeight="1" x14ac:dyDescent="0.2">
      <c r="A55" s="285" t="str">
        <f t="shared" si="0"/>
        <v>Se avete domande sugli oggetti di certificazione, contattate il centro di certificazione competente.</v>
      </c>
      <c r="B55" s="285"/>
      <c r="C55" s="285"/>
      <c r="D55" s="285"/>
      <c r="E55" s="200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1:21" x14ac:dyDescent="0.2">
      <c r="A56" s="167"/>
      <c r="B56" s="167"/>
      <c r="C56" s="167"/>
      <c r="D56" s="167"/>
    </row>
    <row r="90" spans="1:1" x14ac:dyDescent="0.2">
      <c r="A90" s="203">
        <v>5</v>
      </c>
    </row>
  </sheetData>
  <sheetProtection algorithmName="SHA-512" hashValue="e1EIeQqjLQQ/0oM+Oud0rE1S9Moj19ReGiu9jSEASbowTxMh6/kVXevTautvqAdSYVr8ZArDmywBlnldaBZvzw==" saltValue="snjPe+uCa5xusmby/1JC8A==" spinCount="100000" sheet="1" objects="1" scenarios="1" selectLockedCells="1"/>
  <mergeCells count="26">
    <mergeCell ref="B24:D24"/>
    <mergeCell ref="B26:D26"/>
    <mergeCell ref="C34:D34"/>
    <mergeCell ref="C42:D42"/>
    <mergeCell ref="A51:D51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A53:D53"/>
    <mergeCell ref="A49:D49"/>
    <mergeCell ref="A50:D50"/>
    <mergeCell ref="A52:D52"/>
    <mergeCell ref="A54:D54"/>
  </mergeCells>
  <phoneticPr fontId="0" type="noConversion"/>
  <dataValidations count="1">
    <dataValidation type="list" allowBlank="1" showInputMessage="1" showErrorMessage="1" sqref="B8:D8" xr:uid="{00000000-0002-0000-0000-000000000000}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U50"/>
  <sheetViews>
    <sheetView showGridLines="0" workbookViewId="0">
      <selection activeCell="B5" sqref="B5"/>
    </sheetView>
  </sheetViews>
  <sheetFormatPr baseColWidth="10" defaultRowHeight="12.75" x14ac:dyDescent="0.2"/>
  <cols>
    <col min="1" max="1" width="2.6640625" style="205" customWidth="1"/>
    <col min="2" max="2" width="5.33203125" style="205" customWidth="1"/>
    <col min="3" max="3" width="17.6640625" style="205" customWidth="1"/>
    <col min="4" max="5" width="5.33203125" style="205" customWidth="1"/>
    <col min="6" max="6" width="7.21875" style="205" bestFit="1" customWidth="1"/>
    <col min="7" max="7" width="6.109375" style="205" customWidth="1"/>
    <col min="8" max="8" width="7.33203125" style="205" bestFit="1" customWidth="1"/>
    <col min="9" max="9" width="8.44140625" style="205" bestFit="1" customWidth="1"/>
    <col min="10" max="10" width="6.5546875" style="205" bestFit="1" customWidth="1"/>
    <col min="11" max="11" width="32.21875" style="205" customWidth="1"/>
    <col min="12" max="12" width="31.5546875" style="205" customWidth="1"/>
    <col min="13" max="13" width="41" style="205" customWidth="1"/>
    <col min="14" max="18" width="10.44140625" style="205" hidden="1" customWidth="1"/>
    <col min="19" max="16384" width="11.5546875" style="205"/>
  </cols>
  <sheetData>
    <row r="1" spans="1:21" ht="28.5" customHeight="1" x14ac:dyDescent="0.2">
      <c r="A1" s="150" t="str">
        <f>IF(Projektbez="","",Projektbez&amp;" - ")&amp;Texte!B39</f>
        <v>Dati di Finestre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1" ht="9" customHeight="1" x14ac:dyDescent="0.2">
      <c r="A2" s="204"/>
      <c r="B2" s="206">
        <v>1</v>
      </c>
      <c r="C2" s="206">
        <v>2</v>
      </c>
      <c r="D2" s="206">
        <v>3</v>
      </c>
      <c r="E2" s="206">
        <v>4</v>
      </c>
      <c r="F2" s="206">
        <v>5</v>
      </c>
      <c r="G2" s="206">
        <v>6</v>
      </c>
      <c r="H2" s="206">
        <v>7</v>
      </c>
      <c r="I2" s="206">
        <v>8</v>
      </c>
      <c r="J2" s="206">
        <v>9</v>
      </c>
      <c r="K2" s="206">
        <v>10</v>
      </c>
      <c r="L2" s="206">
        <v>11</v>
      </c>
      <c r="M2" s="206">
        <v>12</v>
      </c>
      <c r="N2" s="206">
        <v>13</v>
      </c>
      <c r="O2" s="206">
        <v>14</v>
      </c>
      <c r="P2" s="206">
        <v>15</v>
      </c>
      <c r="Q2" s="206">
        <v>16</v>
      </c>
      <c r="R2" s="206">
        <v>17</v>
      </c>
      <c r="S2" s="204"/>
      <c r="T2" s="204"/>
      <c r="U2" s="204"/>
    </row>
    <row r="3" spans="1:21" ht="18.75" customHeight="1" x14ac:dyDescent="0.2">
      <c r="A3" s="207"/>
      <c r="B3" s="292" t="str">
        <f>VLOOKUP(ADDRESS(ROW(),COLUMN(),4),MatrixTexteT2,2,FALSE)</f>
        <v>Dati di Finestre</v>
      </c>
      <c r="C3" s="293"/>
      <c r="D3" s="293"/>
      <c r="E3" s="293"/>
      <c r="F3" s="293"/>
      <c r="G3" s="293"/>
      <c r="H3" s="293"/>
      <c r="I3" s="293"/>
      <c r="J3" s="294"/>
      <c r="K3" s="295" t="str">
        <f>VLOOKUP(ADDRESS(ROW(),COLUMN(),4),MatrixTexteT2,2,FALSE)</f>
        <v>Protezione solare e ombreggiatura</v>
      </c>
      <c r="L3" s="296"/>
      <c r="M3" s="297"/>
      <c r="N3" s="292" t="s">
        <v>149</v>
      </c>
      <c r="O3" s="293"/>
      <c r="P3" s="293"/>
      <c r="Q3" s="293"/>
      <c r="R3" s="293"/>
      <c r="S3" s="204"/>
      <c r="T3" s="204"/>
      <c r="U3" s="204"/>
    </row>
    <row r="4" spans="1:21" ht="45.75" customHeight="1" thickBot="1" x14ac:dyDescent="0.35">
      <c r="A4" s="235" t="s">
        <v>753</v>
      </c>
      <c r="B4" s="208" t="str">
        <f>VLOOKUP(ADDRESS(ROW(),COLUMN(),4),MatrixTexteT2,2,FALSE)</f>
        <v>Abbrev.
-</v>
      </c>
      <c r="C4" s="208" t="str">
        <f t="shared" ref="C4:J4" si="0">VLOOKUP(ADDRESS(ROW(),COLUMN(),4),MatrixTexteT2,2,FALSE)</f>
        <v>Descrizione
-</v>
      </c>
      <c r="D4" s="209" t="str">
        <f t="shared" si="0"/>
        <v>Larghe-zza
m</v>
      </c>
      <c r="E4" s="209" t="str">
        <f t="shared" si="0"/>
        <v>Profon-dità
m</v>
      </c>
      <c r="F4" s="209" t="str">
        <f t="shared" si="0"/>
        <v>Port. vetrata
%</v>
      </c>
      <c r="G4" s="209" t="str">
        <f t="shared" si="0"/>
        <v>Coeff. di luminos.
%</v>
      </c>
      <c r="H4" s="209" t="str">
        <f t="shared" si="0"/>
        <v>Distanza dal soffitto
m</v>
      </c>
      <c r="I4" s="209" t="str">
        <f t="shared" si="0"/>
        <v>Sporgenza
m</v>
      </c>
      <c r="J4" s="209" t="str">
        <f t="shared" si="0"/>
        <v>Lucernari
-</v>
      </c>
      <c r="K4" s="208" t="str">
        <f>VLOOKUP(ADDRESS(ROW(),COLUMN(),4),MatrixTexteT2,2,FALSE)</f>
        <v>Tipo
-</v>
      </c>
      <c r="L4" s="208" t="str">
        <f>VLOOKUP(ADDRESS(ROW(),COLUMN(),4),MatrixTexteT2,2,FALSE)</f>
        <v>Controllo
-</v>
      </c>
      <c r="M4" s="208" t="str">
        <f>VLOOKUP(ADDRESS(ROW(),COLUMN(),4),MatrixTexteT2,2,FALSE)</f>
        <v>Ombreggiatura
-</v>
      </c>
      <c r="N4" s="208" t="s">
        <v>146</v>
      </c>
      <c r="O4" s="208" t="s">
        <v>78</v>
      </c>
      <c r="P4" s="208" t="s">
        <v>82</v>
      </c>
      <c r="Q4" s="208" t="s">
        <v>114</v>
      </c>
      <c r="R4" s="57" t="s">
        <v>147</v>
      </c>
      <c r="S4" s="204"/>
      <c r="T4" s="204"/>
      <c r="U4" s="204"/>
    </row>
    <row r="5" spans="1:21" ht="14.25" thickTop="1" thickBot="1" x14ac:dyDescent="0.25">
      <c r="A5" s="210">
        <v>1</v>
      </c>
      <c r="B5" s="218" t="s">
        <v>1060</v>
      </c>
      <c r="C5" s="218"/>
      <c r="D5" s="219"/>
      <c r="E5" s="240"/>
      <c r="F5" s="220"/>
      <c r="G5" s="220"/>
      <c r="H5" s="219"/>
      <c r="I5" s="221"/>
      <c r="J5" s="222"/>
      <c r="K5" s="223"/>
      <c r="L5" s="223"/>
      <c r="M5" s="223"/>
      <c r="N5" s="211">
        <f t="shared" ref="N5:N34" si="1">IF(J5=Ja,ROUND(D5*E5*F5*2,2),ROUND(D5*E5*F5,2))</f>
        <v>0</v>
      </c>
      <c r="O5" s="212">
        <f t="shared" ref="O5:O34" si="2">IF(K5="",0,VLOOKUP(K5,MatrixSoSchu,2,FALSE))</f>
        <v>0</v>
      </c>
      <c r="P5" s="212">
        <f t="shared" ref="P5:P34" si="3">IF(L5="",0,VLOOKUP(L5,MatrixSoControl,2,FALSE))</f>
        <v>0</v>
      </c>
      <c r="Q5" s="212">
        <f t="shared" ref="Q5:Q34" si="4">IF(M5="",0,VLOOKUP(M5,MatrixHorizont,2,FALSE))</f>
        <v>0</v>
      </c>
      <c r="R5" s="212">
        <f>ROUND(IF(I5&gt;2,2,1/(1-(0.25*I5))),2)</f>
        <v>1</v>
      </c>
      <c r="S5" s="204"/>
      <c r="T5" s="204"/>
      <c r="U5" s="204"/>
    </row>
    <row r="6" spans="1:21" ht="14.25" thickTop="1" thickBot="1" x14ac:dyDescent="0.25">
      <c r="A6" s="213">
        <v>2</v>
      </c>
      <c r="B6" s="224"/>
      <c r="C6" s="224"/>
      <c r="D6" s="225"/>
      <c r="E6" s="241"/>
      <c r="F6" s="226"/>
      <c r="G6" s="226"/>
      <c r="H6" s="225"/>
      <c r="I6" s="227"/>
      <c r="J6" s="222"/>
      <c r="K6" s="223"/>
      <c r="L6" s="223"/>
      <c r="M6" s="223"/>
      <c r="N6" s="211">
        <f t="shared" si="1"/>
        <v>0</v>
      </c>
      <c r="O6" s="215">
        <f t="shared" si="2"/>
        <v>0</v>
      </c>
      <c r="P6" s="215">
        <f t="shared" si="3"/>
        <v>0</v>
      </c>
      <c r="Q6" s="215">
        <f t="shared" si="4"/>
        <v>0</v>
      </c>
      <c r="R6" s="215">
        <f t="shared" ref="R6:R34" si="5">ROUND(IF(I6&gt;2,2,1/(1-(0.25*I6))),2)</f>
        <v>1</v>
      </c>
      <c r="S6" s="204"/>
      <c r="T6" s="204"/>
      <c r="U6" s="204"/>
    </row>
    <row r="7" spans="1:21" ht="14.25" thickTop="1" thickBot="1" x14ac:dyDescent="0.25">
      <c r="A7" s="213">
        <v>3</v>
      </c>
      <c r="B7" s="224"/>
      <c r="C7" s="224"/>
      <c r="D7" s="225"/>
      <c r="E7" s="241"/>
      <c r="F7" s="226"/>
      <c r="G7" s="226"/>
      <c r="H7" s="225"/>
      <c r="I7" s="227"/>
      <c r="J7" s="222"/>
      <c r="K7" s="223"/>
      <c r="L7" s="223"/>
      <c r="M7" s="223"/>
      <c r="N7" s="211">
        <f t="shared" si="1"/>
        <v>0</v>
      </c>
      <c r="O7" s="215">
        <f t="shared" si="2"/>
        <v>0</v>
      </c>
      <c r="P7" s="215">
        <f t="shared" si="3"/>
        <v>0</v>
      </c>
      <c r="Q7" s="215">
        <f t="shared" si="4"/>
        <v>0</v>
      </c>
      <c r="R7" s="215">
        <f t="shared" si="5"/>
        <v>1</v>
      </c>
      <c r="S7" s="204"/>
      <c r="T7" s="204"/>
      <c r="U7" s="204"/>
    </row>
    <row r="8" spans="1:21" ht="14.25" thickTop="1" thickBot="1" x14ac:dyDescent="0.25">
      <c r="A8" s="213">
        <v>4</v>
      </c>
      <c r="B8" s="224"/>
      <c r="C8" s="224"/>
      <c r="D8" s="225"/>
      <c r="E8" s="241"/>
      <c r="F8" s="226"/>
      <c r="G8" s="226"/>
      <c r="H8" s="225"/>
      <c r="I8" s="227"/>
      <c r="J8" s="222"/>
      <c r="K8" s="223"/>
      <c r="L8" s="223"/>
      <c r="M8" s="223"/>
      <c r="N8" s="211">
        <f t="shared" si="1"/>
        <v>0</v>
      </c>
      <c r="O8" s="215">
        <f t="shared" si="2"/>
        <v>0</v>
      </c>
      <c r="P8" s="215">
        <f t="shared" si="3"/>
        <v>0</v>
      </c>
      <c r="Q8" s="215">
        <f t="shared" si="4"/>
        <v>0</v>
      </c>
      <c r="R8" s="215">
        <f t="shared" si="5"/>
        <v>1</v>
      </c>
      <c r="S8" s="204"/>
      <c r="T8" s="204"/>
      <c r="U8" s="204"/>
    </row>
    <row r="9" spans="1:21" ht="14.25" thickTop="1" thickBot="1" x14ac:dyDescent="0.25">
      <c r="A9" s="213">
        <v>5</v>
      </c>
      <c r="B9" s="224"/>
      <c r="C9" s="224"/>
      <c r="D9" s="225"/>
      <c r="E9" s="241"/>
      <c r="F9" s="226"/>
      <c r="G9" s="226"/>
      <c r="H9" s="225"/>
      <c r="I9" s="227"/>
      <c r="J9" s="222"/>
      <c r="K9" s="223"/>
      <c r="L9" s="223"/>
      <c r="M9" s="223"/>
      <c r="N9" s="211">
        <f t="shared" si="1"/>
        <v>0</v>
      </c>
      <c r="O9" s="215">
        <f t="shared" si="2"/>
        <v>0</v>
      </c>
      <c r="P9" s="215">
        <f t="shared" si="3"/>
        <v>0</v>
      </c>
      <c r="Q9" s="215">
        <f t="shared" si="4"/>
        <v>0</v>
      </c>
      <c r="R9" s="215">
        <f t="shared" si="5"/>
        <v>1</v>
      </c>
      <c r="S9" s="204"/>
      <c r="T9" s="204"/>
      <c r="U9" s="204"/>
    </row>
    <row r="10" spans="1:21" ht="14.25" thickTop="1" thickBot="1" x14ac:dyDescent="0.25">
      <c r="A10" s="213">
        <v>6</v>
      </c>
      <c r="B10" s="224"/>
      <c r="C10" s="224"/>
      <c r="D10" s="225"/>
      <c r="E10" s="241"/>
      <c r="F10" s="226"/>
      <c r="G10" s="226"/>
      <c r="H10" s="225"/>
      <c r="I10" s="227"/>
      <c r="J10" s="222"/>
      <c r="K10" s="223"/>
      <c r="L10" s="223"/>
      <c r="M10" s="223"/>
      <c r="N10" s="211">
        <f t="shared" si="1"/>
        <v>0</v>
      </c>
      <c r="O10" s="215">
        <f t="shared" si="2"/>
        <v>0</v>
      </c>
      <c r="P10" s="215">
        <f t="shared" si="3"/>
        <v>0</v>
      </c>
      <c r="Q10" s="215">
        <f t="shared" si="4"/>
        <v>0</v>
      </c>
      <c r="R10" s="215">
        <f t="shared" si="5"/>
        <v>1</v>
      </c>
      <c r="S10" s="204"/>
      <c r="T10" s="204"/>
      <c r="U10" s="204"/>
    </row>
    <row r="11" spans="1:21" ht="14.25" thickTop="1" thickBot="1" x14ac:dyDescent="0.25">
      <c r="A11" s="213">
        <v>7</v>
      </c>
      <c r="B11" s="224"/>
      <c r="C11" s="224"/>
      <c r="D11" s="225"/>
      <c r="E11" s="241"/>
      <c r="F11" s="226"/>
      <c r="G11" s="226"/>
      <c r="H11" s="225"/>
      <c r="I11" s="227"/>
      <c r="J11" s="222"/>
      <c r="K11" s="223"/>
      <c r="L11" s="223"/>
      <c r="M11" s="223"/>
      <c r="N11" s="211">
        <f t="shared" si="1"/>
        <v>0</v>
      </c>
      <c r="O11" s="215">
        <f t="shared" si="2"/>
        <v>0</v>
      </c>
      <c r="P11" s="215">
        <f t="shared" si="3"/>
        <v>0</v>
      </c>
      <c r="Q11" s="215">
        <f t="shared" si="4"/>
        <v>0</v>
      </c>
      <c r="R11" s="215">
        <f t="shared" si="5"/>
        <v>1</v>
      </c>
      <c r="S11" s="204"/>
      <c r="T11" s="204"/>
      <c r="U11" s="204"/>
    </row>
    <row r="12" spans="1:21" ht="14.25" thickTop="1" thickBot="1" x14ac:dyDescent="0.25">
      <c r="A12" s="213">
        <v>8</v>
      </c>
      <c r="B12" s="224"/>
      <c r="C12" s="224"/>
      <c r="D12" s="225"/>
      <c r="E12" s="241"/>
      <c r="F12" s="226"/>
      <c r="G12" s="226"/>
      <c r="H12" s="225"/>
      <c r="I12" s="227"/>
      <c r="J12" s="222"/>
      <c r="K12" s="223"/>
      <c r="L12" s="223"/>
      <c r="M12" s="223"/>
      <c r="N12" s="211">
        <f t="shared" si="1"/>
        <v>0</v>
      </c>
      <c r="O12" s="215">
        <f t="shared" si="2"/>
        <v>0</v>
      </c>
      <c r="P12" s="215">
        <f t="shared" si="3"/>
        <v>0</v>
      </c>
      <c r="Q12" s="215">
        <f t="shared" si="4"/>
        <v>0</v>
      </c>
      <c r="R12" s="215">
        <f t="shared" si="5"/>
        <v>1</v>
      </c>
      <c r="S12" s="204"/>
      <c r="T12" s="204"/>
      <c r="U12" s="204"/>
    </row>
    <row r="13" spans="1:21" ht="14.25" thickTop="1" thickBot="1" x14ac:dyDescent="0.25">
      <c r="A13" s="213">
        <v>9</v>
      </c>
      <c r="B13" s="224"/>
      <c r="C13" s="224"/>
      <c r="D13" s="225"/>
      <c r="E13" s="241"/>
      <c r="F13" s="226"/>
      <c r="G13" s="226"/>
      <c r="H13" s="225"/>
      <c r="I13" s="227"/>
      <c r="J13" s="222"/>
      <c r="K13" s="223"/>
      <c r="L13" s="223"/>
      <c r="M13" s="223"/>
      <c r="N13" s="211">
        <f t="shared" si="1"/>
        <v>0</v>
      </c>
      <c r="O13" s="215">
        <f t="shared" si="2"/>
        <v>0</v>
      </c>
      <c r="P13" s="215">
        <f t="shared" si="3"/>
        <v>0</v>
      </c>
      <c r="Q13" s="215">
        <f t="shared" si="4"/>
        <v>0</v>
      </c>
      <c r="R13" s="215">
        <f t="shared" si="5"/>
        <v>1</v>
      </c>
      <c r="S13" s="204"/>
      <c r="T13" s="204"/>
      <c r="U13" s="204"/>
    </row>
    <row r="14" spans="1:21" ht="14.25" thickTop="1" thickBot="1" x14ac:dyDescent="0.25">
      <c r="A14" s="213">
        <v>10</v>
      </c>
      <c r="B14" s="224"/>
      <c r="C14" s="224"/>
      <c r="D14" s="225"/>
      <c r="E14" s="241"/>
      <c r="F14" s="226"/>
      <c r="G14" s="226"/>
      <c r="H14" s="225"/>
      <c r="I14" s="227"/>
      <c r="J14" s="222"/>
      <c r="K14" s="223"/>
      <c r="L14" s="223"/>
      <c r="M14" s="223"/>
      <c r="N14" s="211">
        <f t="shared" si="1"/>
        <v>0</v>
      </c>
      <c r="O14" s="215">
        <f t="shared" si="2"/>
        <v>0</v>
      </c>
      <c r="P14" s="215">
        <f t="shared" si="3"/>
        <v>0</v>
      </c>
      <c r="Q14" s="215">
        <f t="shared" si="4"/>
        <v>0</v>
      </c>
      <c r="R14" s="215">
        <f t="shared" si="5"/>
        <v>1</v>
      </c>
      <c r="S14" s="204"/>
      <c r="T14" s="204"/>
      <c r="U14" s="204"/>
    </row>
    <row r="15" spans="1:21" ht="14.25" thickTop="1" thickBot="1" x14ac:dyDescent="0.25">
      <c r="A15" s="213">
        <v>11</v>
      </c>
      <c r="B15" s="224"/>
      <c r="C15" s="224"/>
      <c r="D15" s="225"/>
      <c r="E15" s="241"/>
      <c r="F15" s="226"/>
      <c r="G15" s="226"/>
      <c r="H15" s="225"/>
      <c r="I15" s="227"/>
      <c r="J15" s="222"/>
      <c r="K15" s="223"/>
      <c r="L15" s="223"/>
      <c r="M15" s="223"/>
      <c r="N15" s="211">
        <f t="shared" si="1"/>
        <v>0</v>
      </c>
      <c r="O15" s="215">
        <f t="shared" si="2"/>
        <v>0</v>
      </c>
      <c r="P15" s="215">
        <f t="shared" si="3"/>
        <v>0</v>
      </c>
      <c r="Q15" s="215">
        <f t="shared" si="4"/>
        <v>0</v>
      </c>
      <c r="R15" s="215">
        <f t="shared" si="5"/>
        <v>1</v>
      </c>
      <c r="S15" s="204"/>
      <c r="T15" s="204"/>
      <c r="U15" s="204"/>
    </row>
    <row r="16" spans="1:21" ht="14.25" thickTop="1" thickBot="1" x14ac:dyDescent="0.25">
      <c r="A16" s="213">
        <v>12</v>
      </c>
      <c r="B16" s="224"/>
      <c r="C16" s="224"/>
      <c r="D16" s="225"/>
      <c r="E16" s="241"/>
      <c r="F16" s="226"/>
      <c r="G16" s="226"/>
      <c r="H16" s="225"/>
      <c r="I16" s="227"/>
      <c r="J16" s="222"/>
      <c r="K16" s="223"/>
      <c r="L16" s="223"/>
      <c r="M16" s="223"/>
      <c r="N16" s="211">
        <f t="shared" si="1"/>
        <v>0</v>
      </c>
      <c r="O16" s="215">
        <f t="shared" si="2"/>
        <v>0</v>
      </c>
      <c r="P16" s="215">
        <f t="shared" si="3"/>
        <v>0</v>
      </c>
      <c r="Q16" s="215">
        <f t="shared" si="4"/>
        <v>0</v>
      </c>
      <c r="R16" s="215">
        <f t="shared" si="5"/>
        <v>1</v>
      </c>
      <c r="S16" s="204"/>
      <c r="T16" s="204"/>
      <c r="U16" s="204"/>
    </row>
    <row r="17" spans="1:21" ht="14.25" thickTop="1" thickBot="1" x14ac:dyDescent="0.25">
      <c r="A17" s="213">
        <v>13</v>
      </c>
      <c r="B17" s="224"/>
      <c r="C17" s="224"/>
      <c r="D17" s="225"/>
      <c r="E17" s="241"/>
      <c r="F17" s="226"/>
      <c r="G17" s="226"/>
      <c r="H17" s="225"/>
      <c r="I17" s="227"/>
      <c r="J17" s="222"/>
      <c r="K17" s="223"/>
      <c r="L17" s="223"/>
      <c r="M17" s="223"/>
      <c r="N17" s="211">
        <f t="shared" si="1"/>
        <v>0</v>
      </c>
      <c r="O17" s="215">
        <f t="shared" si="2"/>
        <v>0</v>
      </c>
      <c r="P17" s="215">
        <f t="shared" si="3"/>
        <v>0</v>
      </c>
      <c r="Q17" s="215">
        <f t="shared" si="4"/>
        <v>0</v>
      </c>
      <c r="R17" s="215">
        <f t="shared" si="5"/>
        <v>1</v>
      </c>
      <c r="S17" s="204"/>
      <c r="T17" s="204"/>
      <c r="U17" s="204"/>
    </row>
    <row r="18" spans="1:21" ht="14.25" thickTop="1" thickBot="1" x14ac:dyDescent="0.25">
      <c r="A18" s="213">
        <v>14</v>
      </c>
      <c r="B18" s="224"/>
      <c r="C18" s="224"/>
      <c r="D18" s="225"/>
      <c r="E18" s="241"/>
      <c r="F18" s="226"/>
      <c r="G18" s="226"/>
      <c r="H18" s="225"/>
      <c r="I18" s="227"/>
      <c r="J18" s="222"/>
      <c r="K18" s="223"/>
      <c r="L18" s="223"/>
      <c r="M18" s="223"/>
      <c r="N18" s="211">
        <f t="shared" si="1"/>
        <v>0</v>
      </c>
      <c r="O18" s="215">
        <f t="shared" si="2"/>
        <v>0</v>
      </c>
      <c r="P18" s="215">
        <f t="shared" si="3"/>
        <v>0</v>
      </c>
      <c r="Q18" s="215">
        <f t="shared" si="4"/>
        <v>0</v>
      </c>
      <c r="R18" s="215">
        <f t="shared" si="5"/>
        <v>1</v>
      </c>
      <c r="S18" s="204"/>
      <c r="T18" s="204"/>
      <c r="U18" s="204"/>
    </row>
    <row r="19" spans="1:21" ht="14.25" thickTop="1" thickBot="1" x14ac:dyDescent="0.25">
      <c r="A19" s="213">
        <v>15</v>
      </c>
      <c r="B19" s="224"/>
      <c r="C19" s="224"/>
      <c r="D19" s="225"/>
      <c r="E19" s="241"/>
      <c r="F19" s="226"/>
      <c r="G19" s="226"/>
      <c r="H19" s="225"/>
      <c r="I19" s="227"/>
      <c r="J19" s="222"/>
      <c r="K19" s="223"/>
      <c r="L19" s="223"/>
      <c r="M19" s="223"/>
      <c r="N19" s="211">
        <f t="shared" si="1"/>
        <v>0</v>
      </c>
      <c r="O19" s="215">
        <f t="shared" si="2"/>
        <v>0</v>
      </c>
      <c r="P19" s="215">
        <f t="shared" si="3"/>
        <v>0</v>
      </c>
      <c r="Q19" s="215">
        <f t="shared" si="4"/>
        <v>0</v>
      </c>
      <c r="R19" s="215">
        <f t="shared" si="5"/>
        <v>1</v>
      </c>
      <c r="S19" s="204"/>
      <c r="T19" s="204"/>
      <c r="U19" s="204"/>
    </row>
    <row r="20" spans="1:21" ht="14.25" thickTop="1" thickBot="1" x14ac:dyDescent="0.25">
      <c r="A20" s="213">
        <v>16</v>
      </c>
      <c r="B20" s="224"/>
      <c r="C20" s="224"/>
      <c r="D20" s="225"/>
      <c r="E20" s="241"/>
      <c r="F20" s="226"/>
      <c r="G20" s="226"/>
      <c r="H20" s="225"/>
      <c r="I20" s="227"/>
      <c r="J20" s="222"/>
      <c r="K20" s="223"/>
      <c r="L20" s="223"/>
      <c r="M20" s="223"/>
      <c r="N20" s="211">
        <f t="shared" si="1"/>
        <v>0</v>
      </c>
      <c r="O20" s="215">
        <f t="shared" si="2"/>
        <v>0</v>
      </c>
      <c r="P20" s="215">
        <f t="shared" si="3"/>
        <v>0</v>
      </c>
      <c r="Q20" s="215">
        <f t="shared" si="4"/>
        <v>0</v>
      </c>
      <c r="R20" s="215">
        <f t="shared" si="5"/>
        <v>1</v>
      </c>
      <c r="S20" s="204"/>
      <c r="T20" s="204"/>
      <c r="U20" s="204"/>
    </row>
    <row r="21" spans="1:21" ht="14.25" thickTop="1" thickBot="1" x14ac:dyDescent="0.25">
      <c r="A21" s="213">
        <v>17</v>
      </c>
      <c r="B21" s="224"/>
      <c r="C21" s="224"/>
      <c r="D21" s="225"/>
      <c r="E21" s="241"/>
      <c r="F21" s="226"/>
      <c r="G21" s="226"/>
      <c r="H21" s="225"/>
      <c r="I21" s="227"/>
      <c r="J21" s="222"/>
      <c r="K21" s="223"/>
      <c r="L21" s="223"/>
      <c r="M21" s="223"/>
      <c r="N21" s="211">
        <f t="shared" si="1"/>
        <v>0</v>
      </c>
      <c r="O21" s="215">
        <f t="shared" si="2"/>
        <v>0</v>
      </c>
      <c r="P21" s="215">
        <f t="shared" si="3"/>
        <v>0</v>
      </c>
      <c r="Q21" s="215">
        <f t="shared" si="4"/>
        <v>0</v>
      </c>
      <c r="R21" s="215">
        <f t="shared" si="5"/>
        <v>1</v>
      </c>
      <c r="S21" s="204"/>
      <c r="T21" s="204"/>
      <c r="U21" s="204"/>
    </row>
    <row r="22" spans="1:21" ht="14.25" thickTop="1" thickBot="1" x14ac:dyDescent="0.25">
      <c r="A22" s="213">
        <v>18</v>
      </c>
      <c r="B22" s="224"/>
      <c r="C22" s="224"/>
      <c r="D22" s="225"/>
      <c r="E22" s="241"/>
      <c r="F22" s="226"/>
      <c r="G22" s="226"/>
      <c r="H22" s="225"/>
      <c r="I22" s="227"/>
      <c r="J22" s="222"/>
      <c r="K22" s="223"/>
      <c r="L22" s="223"/>
      <c r="M22" s="223"/>
      <c r="N22" s="211">
        <f t="shared" si="1"/>
        <v>0</v>
      </c>
      <c r="O22" s="215">
        <f t="shared" si="2"/>
        <v>0</v>
      </c>
      <c r="P22" s="215">
        <f t="shared" si="3"/>
        <v>0</v>
      </c>
      <c r="Q22" s="215">
        <f t="shared" si="4"/>
        <v>0</v>
      </c>
      <c r="R22" s="215">
        <f t="shared" si="5"/>
        <v>1</v>
      </c>
      <c r="S22" s="204"/>
      <c r="T22" s="204"/>
      <c r="U22" s="204"/>
    </row>
    <row r="23" spans="1:21" ht="14.25" thickTop="1" thickBot="1" x14ac:dyDescent="0.25">
      <c r="A23" s="213">
        <v>19</v>
      </c>
      <c r="B23" s="224"/>
      <c r="C23" s="224"/>
      <c r="D23" s="225"/>
      <c r="E23" s="241"/>
      <c r="F23" s="226"/>
      <c r="G23" s="226"/>
      <c r="H23" s="225"/>
      <c r="I23" s="227"/>
      <c r="J23" s="222"/>
      <c r="K23" s="223"/>
      <c r="L23" s="223"/>
      <c r="M23" s="223"/>
      <c r="N23" s="211">
        <f t="shared" si="1"/>
        <v>0</v>
      </c>
      <c r="O23" s="215">
        <f t="shared" si="2"/>
        <v>0</v>
      </c>
      <c r="P23" s="215">
        <f t="shared" si="3"/>
        <v>0</v>
      </c>
      <c r="Q23" s="215">
        <f t="shared" si="4"/>
        <v>0</v>
      </c>
      <c r="R23" s="215">
        <f t="shared" si="5"/>
        <v>1</v>
      </c>
      <c r="S23" s="204"/>
      <c r="T23" s="204"/>
      <c r="U23" s="204"/>
    </row>
    <row r="24" spans="1:21" ht="14.25" thickTop="1" thickBot="1" x14ac:dyDescent="0.25">
      <c r="A24" s="213">
        <v>20</v>
      </c>
      <c r="B24" s="224"/>
      <c r="C24" s="224"/>
      <c r="D24" s="225"/>
      <c r="E24" s="241"/>
      <c r="F24" s="226"/>
      <c r="G24" s="226"/>
      <c r="H24" s="225"/>
      <c r="I24" s="227"/>
      <c r="J24" s="222"/>
      <c r="K24" s="223"/>
      <c r="L24" s="223"/>
      <c r="M24" s="223"/>
      <c r="N24" s="211">
        <f t="shared" si="1"/>
        <v>0</v>
      </c>
      <c r="O24" s="215">
        <f t="shared" si="2"/>
        <v>0</v>
      </c>
      <c r="P24" s="215">
        <f t="shared" si="3"/>
        <v>0</v>
      </c>
      <c r="Q24" s="215">
        <f t="shared" si="4"/>
        <v>0</v>
      </c>
      <c r="R24" s="215">
        <f t="shared" si="5"/>
        <v>1</v>
      </c>
      <c r="S24" s="204"/>
      <c r="T24" s="204"/>
      <c r="U24" s="204"/>
    </row>
    <row r="25" spans="1:21" ht="14.25" thickTop="1" thickBot="1" x14ac:dyDescent="0.25">
      <c r="A25" s="213">
        <v>21</v>
      </c>
      <c r="B25" s="224"/>
      <c r="C25" s="224"/>
      <c r="D25" s="225"/>
      <c r="E25" s="241"/>
      <c r="F25" s="226"/>
      <c r="G25" s="226"/>
      <c r="H25" s="225"/>
      <c r="I25" s="227"/>
      <c r="J25" s="222"/>
      <c r="K25" s="223"/>
      <c r="L25" s="223"/>
      <c r="M25" s="223"/>
      <c r="N25" s="211">
        <f t="shared" si="1"/>
        <v>0</v>
      </c>
      <c r="O25" s="215">
        <f t="shared" si="2"/>
        <v>0</v>
      </c>
      <c r="P25" s="215">
        <f t="shared" si="3"/>
        <v>0</v>
      </c>
      <c r="Q25" s="215">
        <f t="shared" si="4"/>
        <v>0</v>
      </c>
      <c r="R25" s="215">
        <f t="shared" si="5"/>
        <v>1</v>
      </c>
      <c r="S25" s="204"/>
      <c r="T25" s="204"/>
      <c r="U25" s="204"/>
    </row>
    <row r="26" spans="1:21" ht="14.25" thickTop="1" thickBot="1" x14ac:dyDescent="0.25">
      <c r="A26" s="213">
        <v>22</v>
      </c>
      <c r="B26" s="224"/>
      <c r="C26" s="224"/>
      <c r="D26" s="225"/>
      <c r="E26" s="241"/>
      <c r="F26" s="226"/>
      <c r="G26" s="226"/>
      <c r="H26" s="225"/>
      <c r="I26" s="227"/>
      <c r="J26" s="222"/>
      <c r="K26" s="223"/>
      <c r="L26" s="223"/>
      <c r="M26" s="223"/>
      <c r="N26" s="211">
        <f t="shared" si="1"/>
        <v>0</v>
      </c>
      <c r="O26" s="215">
        <f t="shared" si="2"/>
        <v>0</v>
      </c>
      <c r="P26" s="215">
        <f t="shared" si="3"/>
        <v>0</v>
      </c>
      <c r="Q26" s="215">
        <f t="shared" si="4"/>
        <v>0</v>
      </c>
      <c r="R26" s="215">
        <f t="shared" si="5"/>
        <v>1</v>
      </c>
      <c r="S26" s="204"/>
      <c r="T26" s="204"/>
      <c r="U26" s="204"/>
    </row>
    <row r="27" spans="1:21" ht="14.25" thickTop="1" thickBot="1" x14ac:dyDescent="0.25">
      <c r="A27" s="213">
        <v>23</v>
      </c>
      <c r="B27" s="224"/>
      <c r="C27" s="224"/>
      <c r="D27" s="225"/>
      <c r="E27" s="241"/>
      <c r="F27" s="226"/>
      <c r="G27" s="226"/>
      <c r="H27" s="225"/>
      <c r="I27" s="227"/>
      <c r="J27" s="222"/>
      <c r="K27" s="223"/>
      <c r="L27" s="223"/>
      <c r="M27" s="223"/>
      <c r="N27" s="211">
        <f t="shared" si="1"/>
        <v>0</v>
      </c>
      <c r="O27" s="215">
        <f t="shared" si="2"/>
        <v>0</v>
      </c>
      <c r="P27" s="215">
        <f t="shared" si="3"/>
        <v>0</v>
      </c>
      <c r="Q27" s="215">
        <f t="shared" si="4"/>
        <v>0</v>
      </c>
      <c r="R27" s="215">
        <f t="shared" si="5"/>
        <v>1</v>
      </c>
      <c r="S27" s="204"/>
      <c r="T27" s="204"/>
      <c r="U27" s="204"/>
    </row>
    <row r="28" spans="1:21" ht="14.25" thickTop="1" thickBot="1" x14ac:dyDescent="0.25">
      <c r="A28" s="213">
        <v>24</v>
      </c>
      <c r="B28" s="224"/>
      <c r="C28" s="224"/>
      <c r="D28" s="225"/>
      <c r="E28" s="241"/>
      <c r="F28" s="226"/>
      <c r="G28" s="226"/>
      <c r="H28" s="225"/>
      <c r="I28" s="227"/>
      <c r="J28" s="222"/>
      <c r="K28" s="223"/>
      <c r="L28" s="223"/>
      <c r="M28" s="223"/>
      <c r="N28" s="211">
        <f t="shared" si="1"/>
        <v>0</v>
      </c>
      <c r="O28" s="215">
        <f t="shared" si="2"/>
        <v>0</v>
      </c>
      <c r="P28" s="215">
        <f t="shared" si="3"/>
        <v>0</v>
      </c>
      <c r="Q28" s="215">
        <f t="shared" si="4"/>
        <v>0</v>
      </c>
      <c r="R28" s="215">
        <f t="shared" si="5"/>
        <v>1</v>
      </c>
      <c r="S28" s="204"/>
      <c r="T28" s="204"/>
      <c r="U28" s="204"/>
    </row>
    <row r="29" spans="1:21" ht="14.25" thickTop="1" thickBot="1" x14ac:dyDescent="0.25">
      <c r="A29" s="213">
        <v>25</v>
      </c>
      <c r="B29" s="224"/>
      <c r="C29" s="224"/>
      <c r="D29" s="225"/>
      <c r="E29" s="241"/>
      <c r="F29" s="226"/>
      <c r="G29" s="226"/>
      <c r="H29" s="225"/>
      <c r="I29" s="227"/>
      <c r="J29" s="222"/>
      <c r="K29" s="223"/>
      <c r="L29" s="223"/>
      <c r="M29" s="223"/>
      <c r="N29" s="211">
        <f t="shared" si="1"/>
        <v>0</v>
      </c>
      <c r="O29" s="215">
        <f t="shared" si="2"/>
        <v>0</v>
      </c>
      <c r="P29" s="215">
        <f t="shared" si="3"/>
        <v>0</v>
      </c>
      <c r="Q29" s="215">
        <f t="shared" si="4"/>
        <v>0</v>
      </c>
      <c r="R29" s="215">
        <f t="shared" si="5"/>
        <v>1</v>
      </c>
      <c r="S29" s="204"/>
      <c r="T29" s="204"/>
      <c r="U29" s="204"/>
    </row>
    <row r="30" spans="1:21" ht="14.25" thickTop="1" thickBot="1" x14ac:dyDescent="0.25">
      <c r="A30" s="213">
        <v>26</v>
      </c>
      <c r="B30" s="224"/>
      <c r="C30" s="224"/>
      <c r="D30" s="225"/>
      <c r="E30" s="241"/>
      <c r="F30" s="226"/>
      <c r="G30" s="226"/>
      <c r="H30" s="225"/>
      <c r="I30" s="227"/>
      <c r="J30" s="222"/>
      <c r="K30" s="223"/>
      <c r="L30" s="223"/>
      <c r="M30" s="223"/>
      <c r="N30" s="211">
        <f t="shared" si="1"/>
        <v>0</v>
      </c>
      <c r="O30" s="215">
        <f t="shared" si="2"/>
        <v>0</v>
      </c>
      <c r="P30" s="215">
        <f t="shared" si="3"/>
        <v>0</v>
      </c>
      <c r="Q30" s="215">
        <f t="shared" si="4"/>
        <v>0</v>
      </c>
      <c r="R30" s="215">
        <f t="shared" si="5"/>
        <v>1</v>
      </c>
      <c r="S30" s="204"/>
      <c r="T30" s="204"/>
      <c r="U30" s="204"/>
    </row>
    <row r="31" spans="1:21" ht="14.25" thickTop="1" thickBot="1" x14ac:dyDescent="0.25">
      <c r="A31" s="213">
        <v>27</v>
      </c>
      <c r="B31" s="224"/>
      <c r="C31" s="224"/>
      <c r="D31" s="225"/>
      <c r="E31" s="241"/>
      <c r="F31" s="226"/>
      <c r="G31" s="226"/>
      <c r="H31" s="225"/>
      <c r="I31" s="227"/>
      <c r="J31" s="222"/>
      <c r="K31" s="223"/>
      <c r="L31" s="223"/>
      <c r="M31" s="223"/>
      <c r="N31" s="211">
        <f t="shared" si="1"/>
        <v>0</v>
      </c>
      <c r="O31" s="215">
        <f t="shared" si="2"/>
        <v>0</v>
      </c>
      <c r="P31" s="215">
        <f t="shared" si="3"/>
        <v>0</v>
      </c>
      <c r="Q31" s="215">
        <f t="shared" si="4"/>
        <v>0</v>
      </c>
      <c r="R31" s="215">
        <f t="shared" si="5"/>
        <v>1</v>
      </c>
      <c r="S31" s="204"/>
      <c r="T31" s="204"/>
      <c r="U31" s="204"/>
    </row>
    <row r="32" spans="1:21" ht="14.25" thickTop="1" thickBot="1" x14ac:dyDescent="0.25">
      <c r="A32" s="213">
        <v>28</v>
      </c>
      <c r="B32" s="224"/>
      <c r="C32" s="224"/>
      <c r="D32" s="225"/>
      <c r="E32" s="241"/>
      <c r="F32" s="226"/>
      <c r="G32" s="226"/>
      <c r="H32" s="225"/>
      <c r="I32" s="227"/>
      <c r="J32" s="222"/>
      <c r="K32" s="223"/>
      <c r="L32" s="223"/>
      <c r="M32" s="223"/>
      <c r="N32" s="211">
        <f t="shared" si="1"/>
        <v>0</v>
      </c>
      <c r="O32" s="215">
        <f t="shared" si="2"/>
        <v>0</v>
      </c>
      <c r="P32" s="215">
        <f t="shared" si="3"/>
        <v>0</v>
      </c>
      <c r="Q32" s="215">
        <f t="shared" si="4"/>
        <v>0</v>
      </c>
      <c r="R32" s="215">
        <f t="shared" si="5"/>
        <v>1</v>
      </c>
      <c r="S32" s="204"/>
      <c r="T32" s="204"/>
      <c r="U32" s="204"/>
    </row>
    <row r="33" spans="1:21" ht="14.25" thickTop="1" thickBot="1" x14ac:dyDescent="0.25">
      <c r="A33" s="213">
        <v>29</v>
      </c>
      <c r="B33" s="224"/>
      <c r="C33" s="224"/>
      <c r="D33" s="225"/>
      <c r="E33" s="241"/>
      <c r="F33" s="226"/>
      <c r="G33" s="226"/>
      <c r="H33" s="225"/>
      <c r="I33" s="227"/>
      <c r="J33" s="222"/>
      <c r="K33" s="223"/>
      <c r="L33" s="223"/>
      <c r="M33" s="223"/>
      <c r="N33" s="211">
        <f t="shared" si="1"/>
        <v>0</v>
      </c>
      <c r="O33" s="215">
        <f t="shared" si="2"/>
        <v>0</v>
      </c>
      <c r="P33" s="215">
        <f t="shared" si="3"/>
        <v>0</v>
      </c>
      <c r="Q33" s="215">
        <f t="shared" si="4"/>
        <v>0</v>
      </c>
      <c r="R33" s="215">
        <f t="shared" si="5"/>
        <v>1</v>
      </c>
      <c r="S33" s="204"/>
      <c r="T33" s="204"/>
      <c r="U33" s="204"/>
    </row>
    <row r="34" spans="1:21" ht="14.25" thickTop="1" thickBot="1" x14ac:dyDescent="0.25">
      <c r="A34" s="214">
        <v>30</v>
      </c>
      <c r="B34" s="224"/>
      <c r="C34" s="225"/>
      <c r="D34" s="225"/>
      <c r="E34" s="241"/>
      <c r="F34" s="226"/>
      <c r="G34" s="226"/>
      <c r="H34" s="227"/>
      <c r="I34" s="224"/>
      <c r="J34" s="222"/>
      <c r="K34" s="223"/>
      <c r="L34" s="223"/>
      <c r="M34" s="223"/>
      <c r="N34" s="211">
        <f t="shared" si="1"/>
        <v>0</v>
      </c>
      <c r="O34" s="216">
        <f t="shared" si="2"/>
        <v>0</v>
      </c>
      <c r="P34" s="216">
        <f t="shared" si="3"/>
        <v>0</v>
      </c>
      <c r="Q34" s="216">
        <f t="shared" si="4"/>
        <v>0</v>
      </c>
      <c r="R34" s="216">
        <f t="shared" si="5"/>
        <v>1</v>
      </c>
      <c r="S34" s="204"/>
      <c r="T34" s="204"/>
      <c r="U34" s="204"/>
    </row>
    <row r="35" spans="1:21" ht="14.25" thickTop="1" thickBot="1" x14ac:dyDescent="0.25">
      <c r="A35" s="214">
        <v>31</v>
      </c>
      <c r="B35" s="224"/>
      <c r="C35" s="225"/>
      <c r="D35" s="225"/>
      <c r="E35" s="241"/>
      <c r="F35" s="226"/>
      <c r="G35" s="226"/>
      <c r="H35" s="227"/>
      <c r="I35" s="224"/>
      <c r="J35" s="222"/>
      <c r="K35" s="223"/>
      <c r="L35" s="223"/>
      <c r="M35" s="223"/>
      <c r="N35" s="211">
        <f t="shared" ref="N35:N39" si="6">IF(J35=Ja,ROUND(D35*E35*F35*2,2),ROUND(D35*E35*F35,2))</f>
        <v>0</v>
      </c>
      <c r="O35" s="216">
        <f t="shared" ref="O35:O39" si="7">IF(K35="",0,VLOOKUP(K35,MatrixSoSchu,2,FALSE))</f>
        <v>0</v>
      </c>
      <c r="P35" s="216">
        <f t="shared" ref="P35:P39" si="8">IF(L35="",0,VLOOKUP(L35,MatrixSoControl,2,FALSE))</f>
        <v>0</v>
      </c>
      <c r="Q35" s="216">
        <f t="shared" ref="Q35:Q39" si="9">IF(M35="",0,VLOOKUP(M35,MatrixHorizont,2,FALSE))</f>
        <v>0</v>
      </c>
      <c r="R35" s="216">
        <f t="shared" ref="R35:R39" si="10">ROUND(IF(I35&gt;2,2,1/(1-(0.25*I35))),2)</f>
        <v>1</v>
      </c>
      <c r="S35" s="204"/>
      <c r="T35" s="204"/>
      <c r="U35" s="204"/>
    </row>
    <row r="36" spans="1:21" ht="14.25" thickTop="1" thickBot="1" x14ac:dyDescent="0.25">
      <c r="A36" s="214">
        <v>32</v>
      </c>
      <c r="B36" s="224"/>
      <c r="C36" s="225"/>
      <c r="D36" s="225"/>
      <c r="E36" s="241"/>
      <c r="F36" s="226"/>
      <c r="G36" s="226"/>
      <c r="H36" s="227"/>
      <c r="I36" s="224"/>
      <c r="J36" s="222"/>
      <c r="K36" s="223"/>
      <c r="L36" s="223"/>
      <c r="M36" s="223"/>
      <c r="N36" s="211">
        <f t="shared" si="6"/>
        <v>0</v>
      </c>
      <c r="O36" s="216">
        <f t="shared" si="7"/>
        <v>0</v>
      </c>
      <c r="P36" s="216">
        <f t="shared" si="8"/>
        <v>0</v>
      </c>
      <c r="Q36" s="216">
        <f t="shared" si="9"/>
        <v>0</v>
      </c>
      <c r="R36" s="216">
        <f t="shared" si="10"/>
        <v>1</v>
      </c>
      <c r="S36" s="204"/>
      <c r="T36" s="204"/>
      <c r="U36" s="204"/>
    </row>
    <row r="37" spans="1:21" ht="14.25" thickTop="1" thickBot="1" x14ac:dyDescent="0.25">
      <c r="A37" s="214">
        <v>33</v>
      </c>
      <c r="B37" s="224"/>
      <c r="C37" s="225"/>
      <c r="D37" s="225"/>
      <c r="E37" s="241"/>
      <c r="F37" s="226"/>
      <c r="G37" s="226"/>
      <c r="H37" s="227"/>
      <c r="I37" s="224"/>
      <c r="J37" s="222"/>
      <c r="K37" s="223"/>
      <c r="L37" s="223"/>
      <c r="M37" s="223"/>
      <c r="N37" s="211">
        <f t="shared" si="6"/>
        <v>0</v>
      </c>
      <c r="O37" s="216">
        <f t="shared" si="7"/>
        <v>0</v>
      </c>
      <c r="P37" s="216">
        <f t="shared" si="8"/>
        <v>0</v>
      </c>
      <c r="Q37" s="216">
        <f t="shared" si="9"/>
        <v>0</v>
      </c>
      <c r="R37" s="216">
        <f t="shared" si="10"/>
        <v>1</v>
      </c>
      <c r="S37" s="204"/>
      <c r="T37" s="204"/>
      <c r="U37" s="204"/>
    </row>
    <row r="38" spans="1:21" ht="14.25" thickTop="1" thickBot="1" x14ac:dyDescent="0.25">
      <c r="A38" s="214">
        <v>34</v>
      </c>
      <c r="B38" s="224"/>
      <c r="C38" s="225"/>
      <c r="D38" s="225"/>
      <c r="E38" s="241"/>
      <c r="F38" s="226"/>
      <c r="G38" s="226"/>
      <c r="H38" s="227"/>
      <c r="I38" s="224"/>
      <c r="J38" s="222"/>
      <c r="K38" s="223"/>
      <c r="L38" s="223"/>
      <c r="M38" s="223"/>
      <c r="N38" s="211">
        <f t="shared" si="6"/>
        <v>0</v>
      </c>
      <c r="O38" s="216">
        <f t="shared" si="7"/>
        <v>0</v>
      </c>
      <c r="P38" s="216">
        <f t="shared" si="8"/>
        <v>0</v>
      </c>
      <c r="Q38" s="216">
        <f t="shared" si="9"/>
        <v>0</v>
      </c>
      <c r="R38" s="216">
        <f t="shared" si="10"/>
        <v>1</v>
      </c>
      <c r="S38" s="204"/>
      <c r="T38" s="204"/>
      <c r="U38" s="204"/>
    </row>
    <row r="39" spans="1:21" ht="14.25" thickTop="1" thickBot="1" x14ac:dyDescent="0.25">
      <c r="A39" s="214">
        <v>35</v>
      </c>
      <c r="B39" s="224"/>
      <c r="C39" s="225"/>
      <c r="D39" s="225"/>
      <c r="E39" s="241"/>
      <c r="F39" s="226"/>
      <c r="G39" s="226"/>
      <c r="H39" s="227"/>
      <c r="I39" s="224"/>
      <c r="J39" s="222"/>
      <c r="K39" s="223"/>
      <c r="L39" s="223"/>
      <c r="M39" s="223"/>
      <c r="N39" s="211">
        <f t="shared" si="6"/>
        <v>0</v>
      </c>
      <c r="O39" s="216">
        <f t="shared" si="7"/>
        <v>0</v>
      </c>
      <c r="P39" s="216">
        <f t="shared" si="8"/>
        <v>0</v>
      </c>
      <c r="Q39" s="216">
        <f t="shared" si="9"/>
        <v>0</v>
      </c>
      <c r="R39" s="216">
        <f t="shared" si="10"/>
        <v>1</v>
      </c>
      <c r="S39" s="204"/>
      <c r="T39" s="204"/>
      <c r="U39" s="204"/>
    </row>
    <row r="40" spans="1:21" ht="13.5" thickTop="1" x14ac:dyDescent="0.2">
      <c r="A40" s="217"/>
      <c r="B40" s="217"/>
      <c r="C40" s="217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</row>
    <row r="41" spans="1:21" x14ac:dyDescent="0.2">
      <c r="A41" s="217"/>
      <c r="B41" s="217"/>
      <c r="C41" s="217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</row>
    <row r="42" spans="1:21" x14ac:dyDescent="0.2"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</row>
    <row r="43" spans="1:21" x14ac:dyDescent="0.2">
      <c r="S43" s="204"/>
      <c r="T43" s="204"/>
      <c r="U43" s="204"/>
    </row>
    <row r="44" spans="1:21" x14ac:dyDescent="0.2">
      <c r="S44" s="204"/>
      <c r="T44" s="204"/>
      <c r="U44" s="204"/>
    </row>
    <row r="45" spans="1:21" x14ac:dyDescent="0.2">
      <c r="S45" s="204"/>
      <c r="T45" s="204"/>
      <c r="U45" s="204"/>
    </row>
    <row r="46" spans="1:21" x14ac:dyDescent="0.2">
      <c r="S46" s="204"/>
      <c r="T46" s="204"/>
      <c r="U46" s="204"/>
    </row>
    <row r="47" spans="1:21" x14ac:dyDescent="0.2">
      <c r="S47" s="204"/>
      <c r="T47" s="204"/>
      <c r="U47" s="204"/>
    </row>
    <row r="48" spans="1:21" x14ac:dyDescent="0.2">
      <c r="S48" s="204"/>
      <c r="T48" s="204"/>
      <c r="U48" s="204"/>
    </row>
    <row r="49" spans="19:21" x14ac:dyDescent="0.2">
      <c r="S49" s="204"/>
      <c r="T49" s="204"/>
      <c r="U49" s="204"/>
    </row>
    <row r="50" spans="19:21" x14ac:dyDescent="0.2">
      <c r="S50" s="204"/>
      <c r="T50" s="204"/>
      <c r="U50" s="204"/>
    </row>
  </sheetData>
  <sheetProtection algorithmName="SHA-512" hashValue="mm0pnG1MFi1f43ATztz2Ww4zCteRKd5vo4qf0RiqWQqkVMXkjCq3csaT1+syiOm5lqSw/OTuskQeVeHFu8AoCA==" saltValue="yTvFfO+5yjazQ8i1dcbMKA==" spinCount="100000" sheet="1" objects="1" scenarios="1" selectLockedCells="1"/>
  <mergeCells count="3">
    <mergeCell ref="B3:J3"/>
    <mergeCell ref="K3:M3"/>
    <mergeCell ref="N3:R3"/>
  </mergeCells>
  <conditionalFormatting sqref="A5:A39">
    <cfRule type="expression" dxfId="11" priority="1">
      <formula>OR(ISBLANK($B5),ISBLANK($C5),$D5=0,$E5=0,$F5=0,$G5=0,ISBLANK($J5),ISBLANK($K5),ISBLANK($L5),ISBLANK($M5))</formula>
    </cfRule>
  </conditionalFormatting>
  <dataValidations count="420"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9" xr:uid="{00000000-0002-0000-0100-000000000000}">
      <formula1>ListHorizont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9" xr:uid="{00000000-0002-0000-0100-000001000000}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9" xr:uid="{00000000-0002-0000-0100-000002000000}">
      <formula1>ListSoControl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9" xr:uid="{00000000-0002-0000-0100-000003000000}">
      <formula1>JaNein</formula1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9" xr:uid="{00000000-0002-0000-0100-000004000000}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9" xr:uid="{00000000-0002-0000-0100-000005000000}">
      <formula1>1</formula1>
      <formula2>25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9" xr:uid="{00000000-0002-0000-0100-000006000000}">
      <formula1>0</formula1>
      <formula2>999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9" xr:uid="{00000000-0002-0000-0100-000007000000}">
      <formula1>0</formula1>
      <formula2>1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9" xr:uid="{00000000-0002-0000-0100-000008000000}">
      <formula1>0</formula1>
      <formula2>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9" xr:uid="{00000000-0002-0000-0100-00004D000000}">
      <formula1>0</formula1>
      <formula2>999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9" xr:uid="{00000000-0002-0000-0100-000092000000}">
      <formula1>0</formula1>
      <formula2>1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9" xr:uid="{00000000-0002-0000-0100-0000D7000000}">
      <formula1>0</formula1>
      <formula2>99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5" xr:uid="{2F2582F0-B3C4-4CF6-AFD1-DA51E59EB50B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6" xr:uid="{AEF267D6-0672-450E-8156-8CF3E9A6B8A2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7" xr:uid="{3CD446AA-EE7F-42D1-A713-44BED06983AB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8" xr:uid="{28371945-5181-4BBD-8AA2-2B6F9A5753B1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9" xr:uid="{E8B5E8B7-A632-43F5-BF4A-B7C69EF4C20F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0" xr:uid="{05784046-5ACA-488C-969E-FEE2B083067E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1" xr:uid="{93AEAE94-387C-47C6-8C47-6A0F7E905021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2" xr:uid="{0DDFD219-817A-42D2-9E0A-AEF2E9800DFB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3" xr:uid="{CDEE0BA3-F940-496D-94F0-EBEE5FE82CE0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4" xr:uid="{CFF8A3BA-75EB-4E6E-9859-ABA68C16EC31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5" xr:uid="{79D231EA-A1E1-4437-8CB9-0F01E0685AC7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6" xr:uid="{72D7E375-8B1F-424F-9B34-1E6A42A1D915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7" xr:uid="{13F5E761-6763-405D-ABCC-FBA482C471EA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8" xr:uid="{9E97DC59-04AC-4CF8-99E0-C65DEBF1D699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9" xr:uid="{94DF3D44-D3B9-4C1C-A919-0DBDC1629E7E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0" xr:uid="{37893CBE-B646-40C6-8F25-3189AD0BB99A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1" xr:uid="{F6293E12-092F-4059-BCE9-97A8CAF3643C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2" xr:uid="{8EBC017D-77ED-49C0-920E-657D3B396638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3" xr:uid="{BE1E74D5-7B60-426F-833B-5BC4C6F2843D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4" xr:uid="{06F5799A-437D-4626-957D-2B982C72F37A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5" xr:uid="{61D84CB0-F903-4DD7-85C8-D2C743731A36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6" xr:uid="{79101093-C3F0-4FFA-84BB-DFD6C3F1EFDE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7" xr:uid="{66D1CA15-C86C-4DE0-A4E3-92FF4F6FDA2F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8" xr:uid="{56016EE0-179B-4835-8152-45A41C738743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9" xr:uid="{0FAE73E7-CECB-46D5-AEF9-31B6767F467D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0" xr:uid="{8764A9F1-ADC7-48B2-9B04-6B8A9983AFB0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1" xr:uid="{983BB0DE-39E1-41C7-9076-784EC9E890C3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2" xr:uid="{C7F565E9-C959-476B-BAC0-610B542D98DF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3" xr:uid="{5F313E87-F6EC-491D-BB9B-B309C37E4D29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4" xr:uid="{3811832F-373E-4132-BCF5-26D41C4B6FF6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5" xr:uid="{C398F581-DC93-4FE2-8E09-489814904AF5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6" xr:uid="{A65EAE69-2520-4EA7-9F43-92A929BAF88D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7" xr:uid="{352F290B-DD18-4932-8D1E-C23ED233F43E}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8" xr:uid="{19D9A227-DAF7-489F-8C8A-099A9A30142F}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5" xr:uid="{92B03A54-69EB-41BD-8D66-948BE0ABE53B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6" xr:uid="{5D83BB1E-DBE0-4443-8D62-44A8300DF539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7" xr:uid="{06B54EF9-0663-49D5-90CD-E796781FE4C0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8" xr:uid="{25809E8B-31BE-4223-9BB9-2D133620C6D4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9" xr:uid="{D2FAEC13-86BD-43F8-8091-A3F84C767405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0" xr:uid="{D423E4C9-F718-42AB-85E4-9CC53A715089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1" xr:uid="{1D1375E6-805D-402E-A021-790B1C61AC8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2" xr:uid="{DCA5AAE1-9D3D-438D-B1ED-88AD668343B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3" xr:uid="{F5367C1D-B6C4-43E7-8E51-E35F76E085B8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4" xr:uid="{14410A49-579A-4487-A471-DD7026F8AB31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5" xr:uid="{C6FFCAE1-F503-4097-B84E-9E359569BF82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6" xr:uid="{5F8FE6A7-B405-48B7-8061-D10073E3DB8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7" xr:uid="{14988752-3BF0-4A74-AF70-3E8FF24FEA95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8" xr:uid="{07AEFD4A-6772-4E57-86A0-0E0DFDDD3AC7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9" xr:uid="{80AB87D6-DB40-45D2-9A36-E5BF17039F3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0" xr:uid="{DF31F7E2-A108-4272-8BE9-B95A11915A8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1" xr:uid="{DFF09D12-C9EC-4DBF-A335-9911B7449997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2" xr:uid="{F4C1982B-7BEA-4CAE-BD8C-7A023D317942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3" xr:uid="{769FA203-19A5-497B-B99E-F2CE3977DB8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4" xr:uid="{DE5DCA51-F59D-43A0-B6E9-76423212DB03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5" xr:uid="{563ABBB5-6FEF-47C6-973F-F31C5C988DA5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6" xr:uid="{65991BA0-C094-45B6-A3C3-08D5A71B4A86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7" xr:uid="{34FEF5E4-AFB5-44DA-8FD1-C3B75AE4974C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8" xr:uid="{9DB7B535-C9EF-4D88-9BBF-FC5F5AAFDCC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9" xr:uid="{7B730400-B271-4915-B600-41AECE86D86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0" xr:uid="{86CBB1D3-14DB-420E-BF41-EC6DD90977FD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1" xr:uid="{E638687A-0F7E-4D43-A1B9-F8C8865A1F0C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2" xr:uid="{FC3D8052-CAFF-4F40-964C-8A858898DE0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3" xr:uid="{5827CA03-E49A-4428-B88C-964BFCFF7672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4" xr:uid="{96479A4C-DF7B-4C7B-AA00-DDA964EE1ED5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5" xr:uid="{FB9F22DC-C589-4DA5-9008-0BE1755FB472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6" xr:uid="{2474F688-BED7-48D7-A4CE-0A0CC1EDA8B0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7" xr:uid="{487924E3-2268-4527-84BA-D01483D65875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8" xr:uid="{CEE7875B-D9BC-4AFF-8541-7EF146A29B77}">
      <formula1>1</formula1>
      <formula2>25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5" xr:uid="{1BCB138C-08B5-4AC8-802C-9FF0F46CBC5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6" xr:uid="{39AEFB9F-EBEC-4D1F-A13D-D9583AA0E479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7" xr:uid="{974B42EA-13E7-4764-A950-8AF6B9E89569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8" xr:uid="{A25CBE9B-7A2C-432E-B6D9-D165A71AB82C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9" xr:uid="{82AABDDA-160E-4EEA-8EB6-90374A887134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0" xr:uid="{6DFDDB30-793E-4796-AF0F-98AA659F579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1" xr:uid="{887FF664-7F72-4352-962C-673E84C6465E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2" xr:uid="{FD051B90-509E-4601-A1A8-7C9F4EC7E81B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3" xr:uid="{601E7BE0-3E1D-4A0C-A3AA-B53C7D5559E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4" xr:uid="{7F7208E0-CECE-4A1C-956C-A5F10A2E586C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5" xr:uid="{73CDC093-A73F-48AF-ADE5-9618877427CB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6" xr:uid="{5854A299-186D-4965-87B7-AA5575AAD69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7" xr:uid="{D1F9F73B-C400-4CC1-88E1-E6B3B9FC8D42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8" xr:uid="{8ACB1B0D-7608-414E-8B20-910844FF764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9" xr:uid="{70F3DDF2-F9B2-46F9-96A8-C6AF41019B4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0" xr:uid="{B0E509CA-443B-41A0-8796-49E7CCE2A0C4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1" xr:uid="{682A447D-8FAA-4577-A42A-5DC43E7B536A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2" xr:uid="{D7326CB7-38E5-4C44-B514-6C15D6B65CA8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3" xr:uid="{BF95DFEC-CC7E-427B-A5F8-F3219526AC81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4" xr:uid="{1DEECA7F-815F-41D3-ADFE-17C026BBEBEE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5" xr:uid="{1426C12A-08C7-4242-BA45-7799B516E62E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6" xr:uid="{DD1C8E28-DF28-4661-8D39-D20C347AA08F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7" xr:uid="{1100C935-BC0C-4D87-BC63-55F0D73504DA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8" xr:uid="{8AEFCBCA-4C68-4F16-9401-151C12E1342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9" xr:uid="{0A30A3FB-3180-4B17-A145-98787EB61D28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0" xr:uid="{53A81E7D-0CC6-4992-A2A6-2B02049BCC83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1" xr:uid="{B0399A6A-FC1C-4CDE-BA4E-BC4E7EFD97EE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2" xr:uid="{055EE526-2934-4F18-8972-EB079942DBB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3" xr:uid="{449A732E-7E8E-4D4B-AA93-FE5E6D520DF6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4" xr:uid="{36DBD502-23BA-4039-8065-CCA83A6B61E2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5" xr:uid="{14A6B3A0-8BC9-4878-8F5A-E4E67B41F088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6" xr:uid="{1159CECF-C4B9-44DE-B180-4E2340005B32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7" xr:uid="{FDB6730F-BDF0-4FB3-B5C6-802EBAF31CF3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8" xr:uid="{37812591-9690-4D72-8B5D-21529612173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5" xr:uid="{78576C73-5B74-4AFF-8C9F-2C7D88F44ADC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6" xr:uid="{CE7D70E0-6F2D-4815-AAA2-4A38799AF7EA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7" xr:uid="{72D2CADE-9837-477C-97F4-BDDFFCE2A2C9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8" xr:uid="{D2E2BAAE-DF31-442F-A79A-A7D1714C0D22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9" xr:uid="{3A5339D3-A782-4A97-A1BF-826A2373C76D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0" xr:uid="{862FFFBF-7C1D-471C-8D60-E1F5797DB362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1" xr:uid="{6DC09B3B-EF1B-42A2-ABF2-37B97032C422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2" xr:uid="{7FB04790-6A37-4386-9992-D7E7A255568D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3" xr:uid="{C42B542F-8AD5-4369-98C0-FCAD60CAE3F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4" xr:uid="{D6404CB5-DB31-4FBC-B20C-5104921F933A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5" xr:uid="{B9CD1844-B086-469E-8432-753EC903C95B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6" xr:uid="{F5DCD56D-522C-437B-9A8A-0FE43E6AD394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7" xr:uid="{BDB49DC7-80C6-4F8A-8581-35F7DC72E9C4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8" xr:uid="{EEA8A51F-2FFA-41E7-8D7D-7B4CB76D1B60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9" xr:uid="{1C090D30-7E7C-4ECF-8F93-049DC40101E7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0" xr:uid="{3DB6DFD5-0353-4D47-905F-F21DDDA77736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1" xr:uid="{31810B8E-994B-4858-B5D2-F7BC866F4CF4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2" xr:uid="{D2C3989B-1E9C-4BC5-985D-39FD07545D14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3" xr:uid="{D5C5EA3D-E7C5-4586-BD03-F4849708A9EC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4" xr:uid="{F99F59D8-0B0B-46A2-97A8-67E7C7019A4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5" xr:uid="{0954644E-C33D-4B9D-A310-F0EFA6BE82F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6" xr:uid="{E388A57B-4B39-4F50-B5C8-5A60124543F7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7" xr:uid="{35719307-46B6-49BC-85AF-9CE9C345BB4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8" xr:uid="{A729F99D-0EAA-404A-A4AD-E49AEEEFB568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9" xr:uid="{FBD98557-1732-4D97-9FBB-9848D99A5C1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0" xr:uid="{704654D3-0FE3-4D2E-B6C4-1FBFCD04096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1" xr:uid="{4D407A61-90A5-424E-9FB9-DA795AA58CD0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2" xr:uid="{C51A839E-C4BB-4CAD-A694-7F7274594C08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3" xr:uid="{814ABF22-598E-4BAE-9C25-A4EBC344A27F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4" xr:uid="{7D6FC0A4-B072-4C46-9A0E-5004046815D1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5" xr:uid="{571D113E-7D60-4D4E-830C-5850E451FED1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6" xr:uid="{559134B0-CC82-4506-9627-5009067DD3D4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7" xr:uid="{A58A32EF-D2D3-4E95-A596-9D77851D330F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8" xr:uid="{80AFB28C-FE77-4268-842C-A1A9FD7455CF}">
      <formula1>0</formula1>
      <formula2>999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5" xr:uid="{094F1DDF-CD93-499B-A92E-BDDB70CC9C35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6" xr:uid="{0359B687-3B88-4FA0-AA05-E4EC2878D43E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7" xr:uid="{54EF0A62-B8D3-41E7-AF64-9294A2C5FE3F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8" xr:uid="{EA61BA72-80ED-43A4-98CB-C0C61398094A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9" xr:uid="{4893D564-C24B-4F90-BC17-9E6F8CB9F65B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0" xr:uid="{05FCA143-A259-4010-A20F-D6BDB859E96D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1" xr:uid="{FA0246F6-3CC9-4D51-8D18-D74DEA0848DF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2" xr:uid="{8EE92914-A128-454A-B4B7-A4B6EADB75D1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3" xr:uid="{FBBE5B10-4BCE-4815-A91B-296F2DF8DFAF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4" xr:uid="{CA30A792-8EA1-4455-AB8A-2E363E24113A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5" xr:uid="{1FC49DF7-FD30-4873-A109-C8878701C5E8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6" xr:uid="{F114FB42-323C-4E88-880B-DAF6473DF32A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7" xr:uid="{AAC43007-DA3A-47E6-B22C-739A8880ED6B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8" xr:uid="{1F82A310-3409-4097-865E-265F7E6E6948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9" xr:uid="{39F2E50C-2303-4411-931B-3ED2A6BF07B0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0" xr:uid="{63A536AD-382C-4710-A51B-E6EF68A7A236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1" xr:uid="{B604E122-2E43-4C31-B035-02AC43101E5A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2" xr:uid="{54F2CFB9-04FA-4140-ACF3-685D2C9BD64B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3" xr:uid="{80A72B5D-1F5A-4E62-88E7-45B4EF2FA6B8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4" xr:uid="{5CF4C370-B9D8-4FA3-AD94-F160D082BAD5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5" xr:uid="{93DE984D-9EF5-43DE-AC8F-4C28052BF0CC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6" xr:uid="{42A283CF-1544-47A3-B1B0-9435E135B3A0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7" xr:uid="{D95FCA1E-A169-4C5D-A9B3-672542211AA4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8" xr:uid="{2D47CE3C-615C-41A7-96F9-5D8701B6A584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9" xr:uid="{2768427B-5AA9-45E0-AF94-1A53E1EE1EF5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0" xr:uid="{2319962A-13F5-4FB6-B39F-362823D6964C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1" xr:uid="{A6AE4A2D-28B8-493F-A4F9-09C74264D568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2" xr:uid="{CB7FAC0C-9B80-4156-96E1-7DEFBDBFD9C6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3" xr:uid="{BC0E828B-D7D6-41FC-8850-F9931F508C4E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4" xr:uid="{EBA8F7AC-633F-484D-842B-02217C2557CE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5" xr:uid="{251CFC85-C276-4CA3-B2AD-B7E6091B8826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6" xr:uid="{565E3076-A8A6-40C5-9B0B-D4D55B5F7370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7" xr:uid="{C1BF3E9A-F5E0-4BCC-9B2A-956A92848912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8" xr:uid="{450DAD40-79DD-4926-A600-BA9A47B494CC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5" xr:uid="{D8AF0E0B-EF4F-4F98-BB5F-1E44065B7DDB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6" xr:uid="{3A2DC6F8-91BD-4092-B744-219F3AF5661F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7" xr:uid="{D427028E-A632-43BE-8109-3FA94DE063FD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8" xr:uid="{F4E4916C-8978-4481-83B5-28A647F9DD66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9" xr:uid="{97A539E5-1E62-47BC-8937-0F809D4C6D2B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0" xr:uid="{078BF43A-3AF1-43E5-883C-0EA0B52B5AF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1" xr:uid="{454C7CB4-4731-4C10-9D8F-025111AAEDBD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2" xr:uid="{1BDFAF25-9F31-4FF9-AF01-887B64913D8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3" xr:uid="{420D8286-95C3-4636-805E-5CD281DE4145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4" xr:uid="{F04546A4-A4CF-4461-8A5E-46896F518EF5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5" xr:uid="{7D4D7219-390A-4BE3-A570-6703B30D9BF7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6" xr:uid="{F5F98A84-840C-46A4-ACCD-41E6A50DB354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7" xr:uid="{229DE95C-9140-4F9B-A566-C52D646B5335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8" xr:uid="{680F0F20-61AE-4139-852D-2EB6B371FFB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9" xr:uid="{D66D51EA-CB39-431F-8C7E-C81A59A3A031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0" xr:uid="{6C5C7A28-37B2-4615-BF9A-A3EA7FFFAF7E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1" xr:uid="{D1BD203B-6519-4B11-86BC-D630713997FF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2" xr:uid="{2D42DC11-FE29-4C4F-A3A2-CEB6B195DB33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3" xr:uid="{E915C3B7-4F2B-4E94-9A13-3119D8909996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4" xr:uid="{E0B89C94-35CD-4072-AA11-AA4E03AC8BCD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5" xr:uid="{97547453-8018-4AF0-B3A3-1E4CCB518064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6" xr:uid="{000DAF13-9343-4DA1-89AC-94C950982D9F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7" xr:uid="{20BEC0F0-8060-4F23-8E83-073BC749B5A4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8" xr:uid="{DDF25266-222D-4DBA-94F0-5A9879950DDD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9" xr:uid="{F3B52350-1ACF-40E1-B354-A79384C3B3E7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0" xr:uid="{4F2066A6-9E14-45A6-9516-6C3EE6302684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1" xr:uid="{13666680-5BC8-4FE2-94D1-2A4AC71E012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2" xr:uid="{EE4C4103-5EF5-4377-B092-16BAFC672E9F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3" xr:uid="{512CDE7D-44DE-4EAE-807F-D42249860D82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4" xr:uid="{C64B13ED-839C-46C0-9AC1-56E2D088C8A9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5" xr:uid="{3FA80534-3250-4C79-9A1E-F99905BB19F2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6" xr:uid="{248B139C-CCB1-4D17-8976-4CAA29FC4092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7" xr:uid="{55FDA94C-AA59-4A4B-A3D1-44ADB74A9DB7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8" xr:uid="{2576EF38-788B-490E-8595-D6883FBAD27C}">
      <formula1>0</formula1>
      <formula2>1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5" xr:uid="{7FD007B4-97F0-4474-B564-1734B961A89E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6" xr:uid="{DEBF5D37-BB89-442F-9123-88EAAED1375F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7" xr:uid="{7104D68D-3141-4DB2-BC81-6B915DAD74B1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8" xr:uid="{93DEC943-8A28-4C6D-9ABC-9805C99CE184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9" xr:uid="{77F29AC9-9852-4BB4-854D-BCF94BFFDC1C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0" xr:uid="{58C6685A-BABC-4C35-B9F3-856976EA4846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1" xr:uid="{3D88D70F-2DBB-4610-932C-24FB715D63DD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2" xr:uid="{521CC35E-60DB-419E-BF76-30915F753C4A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3" xr:uid="{EAEB9E1D-51C8-409A-905D-6487F7D8ADF5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4" xr:uid="{794EE802-819A-44A9-905A-D92FE8829EE8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5" xr:uid="{30F2ECBC-C437-419B-815B-286E13D92CDB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6" xr:uid="{4BB17EB8-E837-473B-85C5-2ED63BE43DA1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7" xr:uid="{B5DDAD1E-A4AA-4436-B0D4-4CA764AA6272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8" xr:uid="{895220C2-6F5A-432C-A814-C37CBA0A326D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9" xr:uid="{F114E9B3-5D55-4BCC-AF2A-A5803C89312E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0" xr:uid="{D6680C9D-82C2-44A0-B23C-46EF845731E7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1" xr:uid="{0F2209EF-D91A-44EA-9361-9171B96AA3AC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2" xr:uid="{C622AFBB-D143-4CB7-B22E-EBF7E4338324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3" xr:uid="{97BFA307-419F-446A-B816-0C45C74865C8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4" xr:uid="{6A378DB2-4D92-42C9-9C28-FBFFDE38F734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5" xr:uid="{EDBB2B5A-017E-4D28-9370-FF0A32598991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6" xr:uid="{7506AF64-A762-4983-BE7B-49A38D269397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7" xr:uid="{E8C088D2-5BF3-454A-AAD0-E9F120E7188F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8" xr:uid="{C2B386A3-8991-4477-AC4E-B93BFB022582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9" xr:uid="{D69EF0D5-E0D7-4CF6-AC23-FA154B5ED06A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0" xr:uid="{E066A27A-2C70-455A-BEFD-81691E591A1B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1" xr:uid="{205BE4AE-1338-42BB-AD00-6002D2084FC9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2" xr:uid="{3A2868B2-DD78-4478-9D7B-17C6CF5015D7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3" xr:uid="{18086185-C14F-44D8-A2CE-6DAD1D615886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4" xr:uid="{5ABF98A6-B177-42F6-9D15-4F1795A1F27C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5" xr:uid="{28E0F646-C68E-460A-85E8-DDA5396B4E43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6" xr:uid="{55107266-F6BF-40DE-84B3-15D8DAA38CA9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7" xr:uid="{4CE18FD9-E4BB-4B5F-B5EB-4F974F2926DD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8" xr:uid="{E4B5A62A-65B2-404E-A616-020C21105608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5" xr:uid="{9FFF0935-FB61-4C43-8FDD-D697C6F3F35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6" xr:uid="{D433346E-D9D6-417E-8EF8-0F9DFEE41508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7" xr:uid="{7E1ACEF9-A4C3-457F-A3C0-7E9EF31F737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8" xr:uid="{1B63FBA6-2D6D-4AA6-A871-B677757C95AA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9" xr:uid="{3486F6AD-27CE-4BD4-977F-0EB5481E33BF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0" xr:uid="{14CE7C25-58A2-4D72-A674-B5C9B89F9E99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1" xr:uid="{BF22B5C1-1256-4774-87FD-D87BAD92F430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2" xr:uid="{633ACD3D-01EB-43D7-A199-5C9B89CB170E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3" xr:uid="{2A7A9074-53CF-471C-86A9-F45E6DB52F5C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4" xr:uid="{DB239818-C5C3-484D-A47E-6F43832FB9B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5" xr:uid="{B64360FB-3939-49D6-A3D7-E1E0296676C8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6" xr:uid="{C07314FC-B889-46D5-9D02-60FDF5F52FD5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7" xr:uid="{BF007665-2540-477E-ACF7-A816CAFEB1BC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8" xr:uid="{1ED28690-B8A7-43B5-8C1F-4C673254B7B8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9" xr:uid="{11B82C36-714E-4551-AEE8-D7ACC8E20D4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0" xr:uid="{C8C9077E-8629-466F-B3AF-6DD6D755F39C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1" xr:uid="{F741CE3D-389C-4D69-9399-E30B0BF8C86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2" xr:uid="{178B8AC7-1811-484B-9E43-829A35358ADD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3" xr:uid="{407685AD-4632-42F9-A600-61948023828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4" xr:uid="{B6CB97C9-B31B-443A-96D1-2D3AA7C82FB2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5" xr:uid="{80A7A1E8-BE12-4D53-8AC2-EC7A3BE877E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6" xr:uid="{5366C2FB-8A53-46AA-B23D-104A9C953D5E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7" xr:uid="{76941C49-DC4B-4B0E-B796-C51568F00421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8" xr:uid="{6CAE3F38-AB32-46C6-96DE-6ECF8B151DE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9" xr:uid="{43982326-1D63-4A4E-8BBC-5B16F1817BA4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0" xr:uid="{71DE4C83-BC8E-47B3-BB51-E37071BBF967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1" xr:uid="{C6159568-9B10-4FE6-86F4-CAEE322D67F3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2" xr:uid="{BF33963D-8BD1-4615-994D-61DA1F6993F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3" xr:uid="{C072656C-927E-45E3-B229-0F70F512895E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4" xr:uid="{7193C4E0-E402-4F28-B8F4-566C8A746F57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5" xr:uid="{4776E404-4305-4DF7-ABF5-ADDD46EA9B9F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6" xr:uid="{FA61FB51-03D3-4C61-ADBD-2C86F4F1E72C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7" xr:uid="{4C8ADABB-192D-4593-97D2-C28E117A0621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8" xr:uid="{7AF7EF45-A30F-4BC8-A8A8-716B52F89F16}">
      <formula1>0</formula1>
      <formula2>99</formula2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5" xr:uid="{86FF109B-A2EF-43C7-A4AF-7FBBC60A293B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6" xr:uid="{4E441810-025C-44F2-88CA-04654BFFE784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7" xr:uid="{0CB28984-F036-4D9C-A8F3-D98D95ECB519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8" xr:uid="{B71BEBFE-582B-4CC5-866B-8BAC78BD327D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9" xr:uid="{B1EC8ABD-4EF6-45D8-81BC-C5125CF630D0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0" xr:uid="{A72D4970-58BE-4BFD-B76F-5E546C6480FB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1" xr:uid="{2497323B-59E7-4517-A62A-5337CA5754B7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2" xr:uid="{96138DB2-F833-4958-934A-EEDFC686D489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3" xr:uid="{F540A543-1915-4562-BEEC-14121AF1A68E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4" xr:uid="{51231C9B-FADC-4D2A-A9C7-D7619C02DB53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5" xr:uid="{75CBC52B-9F62-406D-ACB8-1B0EF5291E5D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6" xr:uid="{85923E7C-C23A-4726-85DF-BA3CD93E4141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7" xr:uid="{F86504D8-B339-4444-9343-E572B9FD9EE0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8" xr:uid="{134F9562-9FD0-4807-9805-1C4ECDBCE72F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9" xr:uid="{BAE852EE-BF5B-40C9-AAFA-8FBE832D9D0C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0" xr:uid="{5D80B7CC-B302-4474-95C3-2CD998D48C87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1" xr:uid="{6FD2B828-1ECC-4D61-85AB-2961B56DF123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2" xr:uid="{2C40E5ED-E88A-4F95-902F-70FCDC365A5E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3" xr:uid="{C3A6A154-65EC-4BAA-B557-F168ED9E3FAF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4" xr:uid="{149E3C22-651A-4F19-BCB2-B516FD25765F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5" xr:uid="{495A8BBB-1F8C-4AF2-9D4C-5E12B8567E7A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6" xr:uid="{0F1EF734-B209-460D-85FD-0011E2E16D67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7" xr:uid="{4D27D01F-B269-445F-B2F4-084EB51B404B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8" xr:uid="{301C76DF-FF10-4324-BD67-0D45713BA375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9" xr:uid="{8698EE97-0EC4-41EE-ABFF-FC3A61EDA399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0" xr:uid="{F28304A0-B631-4CB2-8B57-67D2AA8DB771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1" xr:uid="{3C6CDC1B-BD0D-4E5C-9B0C-09C94691CA6B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2" xr:uid="{848807D5-4D95-4C25-AF6D-4C6A4BB4558A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3" xr:uid="{A79E6D71-ECEA-48B1-B064-279A6CABDF2A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4" xr:uid="{8B4C395F-D10C-47FE-81E5-8E5639164ED5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5" xr:uid="{0CE774DB-6C45-48DC-890A-5E6B73E338F8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6" xr:uid="{B21B0020-50D8-4132-A242-BA73531D62C5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7" xr:uid="{F4CB23C7-2A22-4DA9-B5C5-1227A38E43D8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8" xr:uid="{2D8174EA-703D-4D6D-9136-FF62B36CAC75}">
      <formula1>JaNein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5" xr:uid="{63D2C4F4-6709-491A-8D55-2080F017FE28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6" xr:uid="{371B2BAA-62B4-4FA8-B440-437B091365EF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7" xr:uid="{1B56F329-FB22-4E13-8F03-462691955233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8" xr:uid="{E87260F8-FB0B-4190-BEF7-13F7759069F3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9" xr:uid="{168B1426-0085-44FD-9445-196EF4632F6C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0" xr:uid="{C048BB73-A0B0-4CAE-9CE5-82BA05C6C14D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1" xr:uid="{DEEDE84C-5572-4272-B067-1085B1D71DE4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2" xr:uid="{4CC32CDD-F3AC-4E17-B850-DD7C0D9B2106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3" xr:uid="{01CDE2F8-81E7-4E85-AC6F-78B0CC233DCD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4" xr:uid="{F20FD225-232B-4C17-9727-C0A655F46C08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5" xr:uid="{D71F3DA7-E4BD-4B1E-A9BA-83379678C21E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6" xr:uid="{5060F3A5-2F88-439C-B43D-9C999BCFD6B0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7" xr:uid="{79A02508-3A54-49B1-9E7D-40F1E6124E5C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8" xr:uid="{47C18B41-2F95-46BC-ACBD-DC65DD1324D4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9" xr:uid="{8394DB47-40C2-4FFB-976D-4AE8546AB567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0" xr:uid="{283864E0-CACE-44F3-A7F9-97F14CA26DB9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1" xr:uid="{91205B08-6805-48F1-A6AB-49261121E2C1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2" xr:uid="{4A21A4D6-6608-485A-BC51-496964521967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3" xr:uid="{ED0FFAA2-25EB-4582-8764-F55CF3218641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4" xr:uid="{BC8D0FA2-BCA6-4A5F-B849-154AE72A011F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5" xr:uid="{937AF01E-69A5-48A2-AD80-89396E5124A2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6" xr:uid="{26447520-0C46-443D-B7C5-8B50C9EA9C78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7" xr:uid="{C90B47AC-2154-4E43-8D2E-48D1DCE03FC2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8" xr:uid="{DE3FDA5F-7614-4947-B7B2-28AB0255BAF8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9" xr:uid="{2B405285-4084-4BB1-9BF9-D25130F30FBF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0" xr:uid="{40EFFDE6-9079-4D1C-9520-AB2F4945E953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1" xr:uid="{147DFB05-B982-4898-BB99-43C0619E66D8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2" xr:uid="{E1366B84-E48C-4FB3-86F0-D38BEDC544D6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3" xr:uid="{74029849-7372-45CA-A1A1-08F3446DD983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4" xr:uid="{2A60D350-7C73-4794-99B4-B4E9BBB4FD90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5" xr:uid="{C1216523-6307-4796-BDEE-48082E9C13F4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6" xr:uid="{8BD62E44-66CF-4D28-A214-1D58E3B5B119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7" xr:uid="{B1F56282-F581-45F7-AF45-C020AA920409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8" xr:uid="{68682537-4CA9-4BA8-A5B5-E9BED78B111A}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5" xr:uid="{4C0D54BD-C9C0-4488-A5C0-82BB44AA994A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6" xr:uid="{9FF3DB6A-A716-4C3C-83D1-D1F00483F0F1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7" xr:uid="{76BA25C7-87B8-4338-8114-8555616201D6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8" xr:uid="{97902CD7-9DF8-49D5-9D51-1B737201918A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9" xr:uid="{20AC0358-D20D-4A70-BD38-A4F67ED259BC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0" xr:uid="{3D1F36FB-ACB4-40DD-8682-3AAF2C74D15A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1" xr:uid="{52537D68-46D6-4BF4-BBBA-957652AA2097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2" xr:uid="{A88B1835-62DD-4EC9-BCA5-114936963B85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3" xr:uid="{49AF2AEC-42E7-4291-A62D-02246BF8E49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4" xr:uid="{407D626D-E7D1-4614-AD6F-105BEF3DF9E5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5" xr:uid="{FA7749CA-7E3B-46E9-B771-9752AF9D0027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6" xr:uid="{E2975D44-E18D-4A11-9842-370F64EEA10D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7" xr:uid="{373E51CD-EEE8-4688-870D-D146C3C842CE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8" xr:uid="{4573C35F-531B-4936-84EE-2E67FE4C937E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9" xr:uid="{A27D598D-2AA9-4838-83C7-7BC751ED57FE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0" xr:uid="{AC50D8CF-D88B-424D-9455-AA8F76C41398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1" xr:uid="{155AA968-9499-443F-A965-6DE87B6272A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2" xr:uid="{3788569D-5AED-4D2C-9CFC-86DAAA4E4DE6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3" xr:uid="{0655B4D0-44BE-47C2-A3DE-D11E90648F05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4" xr:uid="{C4B08675-7D0D-46BD-BCCC-D1445573681F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5" xr:uid="{51916118-8ABB-43A8-9C0E-7B980437C2E1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6" xr:uid="{5A0804F5-D03F-4B5A-936E-637EEB92A21A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7" xr:uid="{AA9A2374-2522-4C81-9873-1FE810D33794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8" xr:uid="{DA76FB40-5857-4209-9381-28AA79DDFFBF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9" xr:uid="{8BFD26EA-8C89-46A6-B9A0-15D9F733F69F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0" xr:uid="{2AC14F84-7E6A-4A19-8EE3-10F677FEB5E1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1" xr:uid="{CDF3D802-1F28-4311-9D99-C8A2C2D2A685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2" xr:uid="{B379A4C2-E73D-4948-A66C-7E0094C0E2EE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3" xr:uid="{63A43BE4-84E5-4EAB-A778-1A6AFD357EBD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4" xr:uid="{B208A2AE-1822-4E8C-BB28-B974660B8C41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5" xr:uid="{04093962-8853-4586-9E4D-5E670441C64E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6" xr:uid="{26EBA02B-D499-4617-B95B-667B768695F1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7" xr:uid="{22029422-6505-4112-9012-33F42226BA38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8" xr:uid="{166B6F32-677C-4651-BDCF-04A85CF2472B}">
      <formula1>ListSoControl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5" xr:uid="{2DCE73F6-A4A0-4F32-B6D0-39DCFAE7AB5D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6" xr:uid="{9C3BC0BD-202B-4397-84ED-53E9DDC7D767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7" xr:uid="{116EBEC9-9CE4-447F-A028-F860D16BD022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8" xr:uid="{3A3222F1-C07F-414C-9DD7-041252E72B8D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9" xr:uid="{F30100F2-8F8A-4CFC-84CC-7CDEB9E59BD0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0" xr:uid="{5DE26F8A-F498-4BD7-A246-DF00B478C115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1" xr:uid="{6E72E7D8-0D52-4C28-B574-5CE71D748AB1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2" xr:uid="{AF433A91-A8D8-4671-BA67-2920A84E560B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3" xr:uid="{91B331C2-3B45-44E6-B105-7245E5DFECF7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4" xr:uid="{32F2C172-85B9-4EA5-8101-B223F8747279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5" xr:uid="{FB09DD06-3622-447B-BF8D-D93546692054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6" xr:uid="{0AECB88C-FA19-472B-B41D-AD63C327C705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7" xr:uid="{F6166EF2-705D-43F0-8ABA-B8109CD04E64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8" xr:uid="{B8ECD21D-8EF8-46CE-9568-27346B9B3BBC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9" xr:uid="{0D362A84-8E73-4050-B0EA-FC02549DDD05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0" xr:uid="{11976276-E36B-43F8-AFAD-3EC66725EB14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1" xr:uid="{7F12EF4B-ACCE-44A6-A802-5F93E691B323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2" xr:uid="{7312A696-0D60-41B5-80CA-2D13EEF1B316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3" xr:uid="{7EFF160F-A50A-4893-B537-775032D8C17F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4" xr:uid="{28D5FD8A-9A50-40B1-9426-D97CFD5C4FA4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5" xr:uid="{91EDA7E8-4DB6-4D0A-97EE-04677E2E23FB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6" xr:uid="{481C1665-BBA3-468D-99CA-1F55382551B4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7" xr:uid="{411F6ACA-6956-4980-A0F3-F3754EB04FD6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8" xr:uid="{D6CFA293-4BB2-4A9E-9617-4F9E36F3AC55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9" xr:uid="{7F94BF03-98FE-465F-835D-CD03F3DB0019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0" xr:uid="{16E2D020-9059-49E9-BE29-4DBDAE14505C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1" xr:uid="{F8F8145A-7015-473F-A909-B54497BAC6EE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2" xr:uid="{07390E6B-3CBE-40A1-9F75-B08F6A004D29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3" xr:uid="{6F759778-3336-418D-962D-0B85CB7CC5FC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4" xr:uid="{FCC2470A-4FBC-4035-8F7D-55F6FC0AE624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5" xr:uid="{30F5EB78-2C19-4514-A877-7237AEB285B5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6" xr:uid="{0FB63696-EE87-4D15-87D9-35C1AA298FA5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7" xr:uid="{DF6A3015-F2B6-4FB5-8B76-A86DF95B53D8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8" xr:uid="{0EA20A0E-7DD2-4A42-8CF5-333FBF6C2516}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M2403"/>
  <sheetViews>
    <sheetView showGridLines="0" zoomScaleNormal="100" workbookViewId="0">
      <selection activeCell="B5" sqref="B5"/>
    </sheetView>
  </sheetViews>
  <sheetFormatPr baseColWidth="10" defaultColWidth="8.88671875" defaultRowHeight="12.75" x14ac:dyDescent="0.2"/>
  <cols>
    <col min="1" max="1" width="2.77734375" style="40" bestFit="1" customWidth="1"/>
    <col min="2" max="3" width="25.5546875" style="40" customWidth="1"/>
    <col min="4" max="7" width="5.77734375" style="40" customWidth="1"/>
    <col min="8" max="8" width="6" style="40" customWidth="1"/>
    <col min="9" max="9" width="7.21875" style="40" customWidth="1"/>
    <col min="10" max="12" width="5.77734375" style="40" customWidth="1"/>
    <col min="13" max="17" width="6.77734375" style="40" customWidth="1"/>
    <col min="18" max="18" width="5.33203125" style="40" customWidth="1"/>
    <col min="19" max="19" width="6.77734375" style="40" hidden="1" customWidth="1"/>
    <col min="20" max="20" width="7.44140625" style="40" hidden="1" customWidth="1"/>
    <col min="21" max="21" width="6.77734375" style="40" hidden="1" customWidth="1"/>
    <col min="22" max="23" width="7.77734375" style="40" hidden="1" customWidth="1"/>
    <col min="24" max="32" width="6.77734375" style="40" hidden="1" customWidth="1"/>
    <col min="33" max="33" width="8.77734375" style="40" hidden="1" customWidth="1"/>
    <col min="34" max="34" width="10.109375" style="40" hidden="1" customWidth="1"/>
    <col min="35" max="35" width="10.33203125" style="40" hidden="1" customWidth="1"/>
    <col min="36" max="36" width="8.88671875" style="40" hidden="1" customWidth="1"/>
    <col min="37" max="16384" width="8.88671875" style="40"/>
  </cols>
  <sheetData>
    <row r="1" spans="1:39" ht="28.5" customHeight="1" x14ac:dyDescent="0.2">
      <c r="A1" s="150" t="str">
        <f>IF(Projektbez="","",Projektbez&amp;" - ")&amp;Texte!$B$57</f>
        <v>Locali tipo e illuminazione naturale</v>
      </c>
      <c r="B1" s="151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8"/>
      <c r="O1" s="148"/>
      <c r="P1" s="148"/>
      <c r="Q1" s="149"/>
      <c r="R1" s="149"/>
      <c r="S1" s="149"/>
      <c r="T1" s="149"/>
      <c r="U1" s="149"/>
      <c r="V1" s="149"/>
      <c r="W1" s="149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43"/>
      <c r="AL1" s="43"/>
      <c r="AM1" s="43"/>
    </row>
    <row r="2" spans="1:39" ht="9" customHeight="1" x14ac:dyDescent="0.2">
      <c r="A2" s="43"/>
      <c r="B2" s="43"/>
      <c r="C2" s="43"/>
      <c r="D2" s="152"/>
      <c r="E2" s="152"/>
      <c r="F2" s="152"/>
      <c r="G2" s="152"/>
      <c r="H2" s="152"/>
      <c r="I2" s="43"/>
      <c r="J2" s="152"/>
      <c r="K2" s="15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</row>
    <row r="3" spans="1:39" ht="18.75" customHeight="1" x14ac:dyDescent="0.2">
      <c r="A3" s="56"/>
      <c r="B3" s="252" t="str">
        <f>VLOOKUP(ADDRESS(ROW(),COLUMN(),4),MatrixTexteT3,2,FALSE)</f>
        <v>Locale Tipo</v>
      </c>
      <c r="C3" s="253"/>
      <c r="D3" s="298" t="str">
        <f>VLOOKUP(ADDRESS(ROW(),COLUMN(),4),MatrixTexteT3,2,FALSE)</f>
        <v>Dati dello locale</v>
      </c>
      <c r="E3" s="299"/>
      <c r="F3" s="299"/>
      <c r="G3" s="299"/>
      <c r="H3" s="299"/>
      <c r="I3" s="300"/>
      <c r="J3" s="298" t="str">
        <f>VLOOKUP(ADDRESS(ROW(),COLUMN(),4),MatrixTexteT3,2,FALSE)</f>
        <v>Finestre</v>
      </c>
      <c r="K3" s="299"/>
      <c r="L3" s="299"/>
      <c r="M3" s="299"/>
      <c r="N3" s="299"/>
      <c r="O3" s="299"/>
      <c r="P3" s="299"/>
      <c r="Q3" s="300"/>
      <c r="R3" s="239" t="str">
        <f>VLOOKUP(ADDRESS(ROW(),COLUMN(),4),MatrixTexteT3,2,FALSE)</f>
        <v>Ris.</v>
      </c>
      <c r="S3" s="298" t="s">
        <v>125</v>
      </c>
      <c r="T3" s="299"/>
      <c r="U3" s="299"/>
      <c r="V3" s="299"/>
      <c r="W3" s="300"/>
      <c r="X3" s="298" t="s">
        <v>36</v>
      </c>
      <c r="Y3" s="299"/>
      <c r="Z3" s="299"/>
      <c r="AA3" s="299"/>
      <c r="AB3" s="299"/>
      <c r="AC3" s="299"/>
      <c r="AD3" s="299"/>
      <c r="AE3" s="299"/>
      <c r="AF3" s="299"/>
      <c r="AG3" s="300"/>
      <c r="AH3" s="298" t="s">
        <v>124</v>
      </c>
      <c r="AI3" s="299"/>
      <c r="AJ3" s="300"/>
      <c r="AK3" s="139"/>
    </row>
    <row r="4" spans="1:39" s="41" customFormat="1" ht="46.5" customHeight="1" thickBot="1" x14ac:dyDescent="0.35">
      <c r="A4" s="124" t="s">
        <v>742</v>
      </c>
      <c r="B4" s="123" t="str">
        <f>VLOOKUP(ADDRESS(ROW(),COLUMN(),4),MatrixTexteT3,2,FALSE)</f>
        <v>Designazione locale
-</v>
      </c>
      <c r="C4" s="123" t="str">
        <f>VLOOKUP(ADDRESS(ROW(),COLUMN(),4),MatrixTexteT3,2,FALSE)</f>
        <v>Utilizzo
-</v>
      </c>
      <c r="D4" s="57" t="str">
        <f>VLOOKUP(ADDRESS(ROW(),COLUMN(),4),MatrixTexteT3,2,FALSE)</f>
        <v>Larghe-zza
m</v>
      </c>
      <c r="E4" s="57" t="str">
        <f>VLOOKUP(ADDRESS(ROW(),COLUMN(),4),MatrixTexteT3,2,FALSE)</f>
        <v>Profon-dità
m</v>
      </c>
      <c r="F4" s="57" t="str">
        <f>VLOOKUP(ADDRESS(ROW(),COLUMN(),4),MatrixTexteT3,2,FALSE)</f>
        <v>Alte-zza
m</v>
      </c>
      <c r="G4" s="57" t="str">
        <f>VLOOKUP(ADDRESS(ROW(),COLUMN(),4),MatrixTexteT3,2,FALSE)</f>
        <v>Superfi-cie
m2</v>
      </c>
      <c r="H4" s="57" t="str">
        <f>VLOOKUP(ADDRESS(ROW(),COLUMN(),4),MatrixTexteT3,2,FALSE)</f>
        <v>Quantità
n.</v>
      </c>
      <c r="I4" s="57" t="str">
        <f>VLOOKUP(ADDRESS(ROW(),COLUMN(),4),MatrixTexteT3,2,FALSE)</f>
        <v>Riflessi-one
-</v>
      </c>
      <c r="J4" s="57" t="str">
        <f>VLOOKUP(ADDRESS(ROW(),COLUMN(),4),MatrixTexteT3,2,FALSE)</f>
        <v>Tipo 1
-</v>
      </c>
      <c r="K4" s="57" t="str">
        <f t="shared" ref="K4:Q4" si="0">VLOOKUP(ADDRESS(ROW(),COLUMN(),4),MatrixTexteT3,2,FALSE)</f>
        <v>Qantità
n.</v>
      </c>
      <c r="L4" s="57" t="str">
        <f t="shared" si="0"/>
        <v>Tipo 2
-</v>
      </c>
      <c r="M4" s="57" t="str">
        <f t="shared" si="0"/>
        <v>Qantità
n.</v>
      </c>
      <c r="N4" s="57" t="str">
        <f t="shared" si="0"/>
        <v>Tipo 3
-</v>
      </c>
      <c r="O4" s="57" t="str">
        <f t="shared" si="0"/>
        <v>Qantità
n.</v>
      </c>
      <c r="P4" s="57" t="str">
        <f t="shared" si="0"/>
        <v>Tipo 4
-</v>
      </c>
      <c r="Q4" s="57" t="str">
        <f t="shared" si="0"/>
        <v>Qantità
n.</v>
      </c>
      <c r="R4" s="57" t="str">
        <f>VLOOKUP(ADDRESS(ROW(),COLUMN(),4),MatrixTexteT3,2,FALSE)</f>
        <v>Quota illum.
%</v>
      </c>
      <c r="S4" s="57" t="s">
        <v>152</v>
      </c>
      <c r="T4" s="57" t="s">
        <v>146</v>
      </c>
      <c r="U4" s="57" t="s">
        <v>127</v>
      </c>
      <c r="V4" s="57" t="s">
        <v>126</v>
      </c>
      <c r="W4" s="57" t="s">
        <v>891</v>
      </c>
      <c r="X4" s="57" t="s">
        <v>153</v>
      </c>
      <c r="Y4" s="57" t="s">
        <v>154</v>
      </c>
      <c r="Z4" s="57" t="s">
        <v>155</v>
      </c>
      <c r="AA4" s="57" t="s">
        <v>156</v>
      </c>
      <c r="AB4" s="57" t="s">
        <v>157</v>
      </c>
      <c r="AC4" s="57" t="s">
        <v>158</v>
      </c>
      <c r="AD4" s="57" t="s">
        <v>159</v>
      </c>
      <c r="AE4" s="57" t="s">
        <v>160</v>
      </c>
      <c r="AF4" s="57" t="s">
        <v>161</v>
      </c>
      <c r="AG4" s="57" t="s">
        <v>781</v>
      </c>
      <c r="AH4" s="57" t="s">
        <v>34</v>
      </c>
      <c r="AI4" s="57" t="s">
        <v>33</v>
      </c>
      <c r="AJ4" s="57" t="s">
        <v>35</v>
      </c>
      <c r="AK4" s="146"/>
    </row>
    <row r="5" spans="1:39" ht="14.25" thickTop="1" thickBot="1" x14ac:dyDescent="0.25">
      <c r="A5" s="58">
        <v>1</v>
      </c>
      <c r="B5" s="75"/>
      <c r="C5" s="68"/>
      <c r="D5" s="77"/>
      <c r="E5" s="77"/>
      <c r="F5" s="77"/>
      <c r="G5" s="77"/>
      <c r="H5" s="77"/>
      <c r="I5" s="70"/>
      <c r="J5" s="71"/>
      <c r="K5" s="79"/>
      <c r="L5" s="70"/>
      <c r="M5" s="79"/>
      <c r="N5" s="70"/>
      <c r="O5" s="79"/>
      <c r="P5" s="70"/>
      <c r="Q5" s="81"/>
      <c r="R5" s="242" t="str">
        <f>IF(AJ5&lt;&gt;0,AJ5,"")</f>
        <v/>
      </c>
      <c r="S5" s="65">
        <f>IF(OR(G5=0,G5=""),(D5*E5),G5)</f>
        <v>0</v>
      </c>
      <c r="T5" s="59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59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59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59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60">
        <f>IF(S5=0,0,T5/S5)</f>
        <v>0</v>
      </c>
      <c r="Y5" s="60">
        <f t="shared" ref="Y5:Y34" si="5">IF(C5="",0,MAX(0.175,0.35*(0.375+(VLOOKUP(C5,MatrixBeleuchtung,4,FALSE)/800))))</f>
        <v>0</v>
      </c>
      <c r="Z5" s="61">
        <f t="shared" ref="Z5:Z34" si="6">IF(I5="",0,VLOOKUP(I5,MatrixRaumReflex,2,FALSE))</f>
        <v>0</v>
      </c>
      <c r="AA5" s="62">
        <f>IF(T5=0,1,0.7/U5)</f>
        <v>1</v>
      </c>
      <c r="AB5" s="63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61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61">
        <f>ROUND(IF((F5-V5)&lt;2,1.8,0.8+(0.2/(F5-V5-1.8))),2)</f>
        <v>1.8</v>
      </c>
      <c r="AE5" s="61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64">
        <f>MIN(11,2*Z5*AA5*AB5*AC5*MAX(AD5,AE5))</f>
        <v>0</v>
      </c>
      <c r="AG5" s="64">
        <f>IF(Y5=0,0,IF(X5&gt;Y5,AF5,0.5*(11-AF5)*COS(PI()*X5/Y5)+0.5*(11+AF5)))</f>
        <v>0</v>
      </c>
      <c r="AH5" s="65">
        <f>IF(C5="",0,IF(C5=Constants!$B$88,8.2,9))</f>
        <v>0</v>
      </c>
      <c r="AI5" s="66">
        <f>MIN(11-AG5,AH5)</f>
        <v>0</v>
      </c>
      <c r="AJ5" s="67">
        <f t="shared" ref="AJ5:AJ34" si="10">IF(OR(AND(AH5=0,AI5=0),AH5=0),0,IF(Typ=NewConstruction,AI5/AH5,IF((AI5/AH5)&gt;=FactorRenovation,((0.5*((AI5/AH5)-FactorRenovation))/(1-FactorRenovation)+0.5),(0.5*(AI5/AH5)/FactorRenovation))))</f>
        <v>0</v>
      </c>
      <c r="AK5" s="139"/>
    </row>
    <row r="6" spans="1:39" ht="14.25" thickTop="1" thickBot="1" x14ac:dyDescent="0.25">
      <c r="A6" s="58">
        <v>2</v>
      </c>
      <c r="B6" s="75"/>
      <c r="C6" s="68"/>
      <c r="D6" s="77"/>
      <c r="E6" s="77"/>
      <c r="F6" s="77"/>
      <c r="G6" s="77"/>
      <c r="H6" s="78"/>
      <c r="I6" s="70"/>
      <c r="J6" s="71"/>
      <c r="K6" s="79"/>
      <c r="L6" s="70"/>
      <c r="M6" s="79"/>
      <c r="N6" s="70"/>
      <c r="O6" s="79"/>
      <c r="P6" s="70"/>
      <c r="Q6" s="81"/>
      <c r="R6" s="242" t="str">
        <f t="shared" ref="R6:R34" si="11">IF(AJ6&lt;&gt;0,AJ6,"")</f>
        <v/>
      </c>
      <c r="S6" s="65">
        <f t="shared" ref="S6:S23" si="12">IF(OR(G6=0,G6=""),(D6*E6),G6)</f>
        <v>0</v>
      </c>
      <c r="T6" s="59">
        <f t="shared" si="1"/>
        <v>0</v>
      </c>
      <c r="U6" s="59">
        <f t="shared" si="2"/>
        <v>0</v>
      </c>
      <c r="V6" s="59">
        <f t="shared" si="3"/>
        <v>0</v>
      </c>
      <c r="W6" s="59">
        <f t="shared" si="4"/>
        <v>0</v>
      </c>
      <c r="X6" s="60">
        <f>IF(S6=0,0,T6/S6)</f>
        <v>0</v>
      </c>
      <c r="Y6" s="60">
        <f t="shared" si="5"/>
        <v>0</v>
      </c>
      <c r="Z6" s="61">
        <f t="shared" si="6"/>
        <v>0</v>
      </c>
      <c r="AA6" s="62">
        <f t="shared" ref="AA6:AA23" si="13">IF(T6=0,1,0.7/U6)</f>
        <v>1</v>
      </c>
      <c r="AB6" s="63">
        <f t="shared" si="7"/>
        <v>0</v>
      </c>
      <c r="AC6" s="61">
        <f t="shared" si="8"/>
        <v>0</v>
      </c>
      <c r="AD6" s="61">
        <f t="shared" ref="AD6:AD23" si="14">ROUND(IF((F6-V6)&lt;2,1.8,0.8+(0.2/(F6-V6-1.8))),2)</f>
        <v>1.8</v>
      </c>
      <c r="AE6" s="61">
        <f t="shared" si="9"/>
        <v>0</v>
      </c>
      <c r="AF6" s="64">
        <f t="shared" ref="AF6:AF23" si="15">MIN(11,2*Z6*AA6*AB6*AC6*MAX(AD6,AE6))</f>
        <v>0</v>
      </c>
      <c r="AG6" s="64">
        <f t="shared" ref="AG6:AG34" si="16">IF(Y6=0,0,IF(X6&gt;Y6,AF6,0.5*(11-AF6)*COS(PI()*X6/Y6)+0.5*(11+AF6)))</f>
        <v>0</v>
      </c>
      <c r="AH6" s="65">
        <f>IF(C6="",0,IF(C6=Constants!$B$88,8.2,9))</f>
        <v>0</v>
      </c>
      <c r="AI6" s="66">
        <f t="shared" ref="AI6:AI23" si="17">MIN(11-AG6,AH6)</f>
        <v>0</v>
      </c>
      <c r="AJ6" s="67">
        <f t="shared" si="10"/>
        <v>0</v>
      </c>
      <c r="AK6" s="139"/>
    </row>
    <row r="7" spans="1:39" ht="14.25" thickTop="1" thickBot="1" x14ac:dyDescent="0.25">
      <c r="A7" s="58">
        <v>3</v>
      </c>
      <c r="B7" s="75"/>
      <c r="C7" s="68"/>
      <c r="D7" s="77"/>
      <c r="E7" s="77"/>
      <c r="F7" s="77"/>
      <c r="G7" s="77"/>
      <c r="H7" s="78"/>
      <c r="I7" s="70"/>
      <c r="J7" s="71"/>
      <c r="K7" s="79"/>
      <c r="L7" s="70"/>
      <c r="M7" s="79"/>
      <c r="N7" s="70"/>
      <c r="O7" s="79"/>
      <c r="P7" s="70"/>
      <c r="Q7" s="81"/>
      <c r="R7" s="242" t="str">
        <f t="shared" si="11"/>
        <v/>
      </c>
      <c r="S7" s="65">
        <f t="shared" si="12"/>
        <v>0</v>
      </c>
      <c r="T7" s="59">
        <f t="shared" si="1"/>
        <v>0</v>
      </c>
      <c r="U7" s="59">
        <f t="shared" si="2"/>
        <v>0</v>
      </c>
      <c r="V7" s="59">
        <f t="shared" si="3"/>
        <v>0</v>
      </c>
      <c r="W7" s="59">
        <f t="shared" si="4"/>
        <v>0</v>
      </c>
      <c r="X7" s="60">
        <f t="shared" ref="X7:X23" si="18">IF(S7=0,0,T7/S7)</f>
        <v>0</v>
      </c>
      <c r="Y7" s="60">
        <f t="shared" si="5"/>
        <v>0</v>
      </c>
      <c r="Z7" s="61">
        <f t="shared" si="6"/>
        <v>0</v>
      </c>
      <c r="AA7" s="62">
        <f t="shared" si="13"/>
        <v>1</v>
      </c>
      <c r="AB7" s="63">
        <f t="shared" si="7"/>
        <v>0</v>
      </c>
      <c r="AC7" s="61">
        <f t="shared" si="8"/>
        <v>0</v>
      </c>
      <c r="AD7" s="61">
        <f t="shared" si="14"/>
        <v>1.8</v>
      </c>
      <c r="AE7" s="61">
        <f t="shared" si="9"/>
        <v>0</v>
      </c>
      <c r="AF7" s="64">
        <f t="shared" si="15"/>
        <v>0</v>
      </c>
      <c r="AG7" s="64">
        <f t="shared" si="16"/>
        <v>0</v>
      </c>
      <c r="AH7" s="65">
        <f>IF(C7="",0,IF(C7=Constants!$B$88,8.2,9))</f>
        <v>0</v>
      </c>
      <c r="AI7" s="66">
        <f t="shared" si="17"/>
        <v>0</v>
      </c>
      <c r="AJ7" s="67">
        <f t="shared" si="10"/>
        <v>0</v>
      </c>
      <c r="AK7" s="139"/>
    </row>
    <row r="8" spans="1:39" ht="14.25" thickTop="1" thickBot="1" x14ac:dyDescent="0.25">
      <c r="A8" s="58">
        <v>4</v>
      </c>
      <c r="B8" s="75"/>
      <c r="C8" s="68"/>
      <c r="D8" s="77"/>
      <c r="E8" s="77"/>
      <c r="F8" s="77"/>
      <c r="G8" s="77"/>
      <c r="H8" s="78"/>
      <c r="I8" s="72"/>
      <c r="J8" s="71"/>
      <c r="K8" s="79"/>
      <c r="L8" s="74"/>
      <c r="M8" s="79"/>
      <c r="N8" s="70"/>
      <c r="O8" s="79"/>
      <c r="P8" s="70"/>
      <c r="Q8" s="81"/>
      <c r="R8" s="242" t="str">
        <f t="shared" si="11"/>
        <v/>
      </c>
      <c r="S8" s="65">
        <f t="shared" si="12"/>
        <v>0</v>
      </c>
      <c r="T8" s="59">
        <f t="shared" si="1"/>
        <v>0</v>
      </c>
      <c r="U8" s="59">
        <f t="shared" si="2"/>
        <v>0</v>
      </c>
      <c r="V8" s="59">
        <f t="shared" si="3"/>
        <v>0</v>
      </c>
      <c r="W8" s="59">
        <f t="shared" si="4"/>
        <v>0</v>
      </c>
      <c r="X8" s="60">
        <f t="shared" si="18"/>
        <v>0</v>
      </c>
      <c r="Y8" s="60">
        <f t="shared" si="5"/>
        <v>0</v>
      </c>
      <c r="Z8" s="61">
        <f t="shared" si="6"/>
        <v>0</v>
      </c>
      <c r="AA8" s="62">
        <f t="shared" si="13"/>
        <v>1</v>
      </c>
      <c r="AB8" s="63">
        <f t="shared" si="7"/>
        <v>0</v>
      </c>
      <c r="AC8" s="61">
        <f t="shared" si="8"/>
        <v>0</v>
      </c>
      <c r="AD8" s="61">
        <f t="shared" si="14"/>
        <v>1.8</v>
      </c>
      <c r="AE8" s="61">
        <f t="shared" si="9"/>
        <v>0</v>
      </c>
      <c r="AF8" s="64">
        <f t="shared" si="15"/>
        <v>0</v>
      </c>
      <c r="AG8" s="64">
        <f t="shared" si="16"/>
        <v>0</v>
      </c>
      <c r="AH8" s="65">
        <f>IF(C8="",0,IF(C8=Constants!$B$88,8.2,9))</f>
        <v>0</v>
      </c>
      <c r="AI8" s="66">
        <f t="shared" si="17"/>
        <v>0</v>
      </c>
      <c r="AJ8" s="67">
        <f t="shared" si="10"/>
        <v>0</v>
      </c>
      <c r="AK8" s="139"/>
    </row>
    <row r="9" spans="1:39" ht="14.25" thickTop="1" thickBot="1" x14ac:dyDescent="0.25">
      <c r="A9" s="58">
        <v>5</v>
      </c>
      <c r="B9" s="75"/>
      <c r="C9" s="68"/>
      <c r="D9" s="77"/>
      <c r="E9" s="77"/>
      <c r="F9" s="77"/>
      <c r="G9" s="77"/>
      <c r="H9" s="78"/>
      <c r="I9" s="72"/>
      <c r="J9" s="71"/>
      <c r="K9" s="79"/>
      <c r="L9" s="72"/>
      <c r="M9" s="79"/>
      <c r="N9" s="70"/>
      <c r="O9" s="79"/>
      <c r="P9" s="70"/>
      <c r="Q9" s="81"/>
      <c r="R9" s="242" t="str">
        <f t="shared" si="11"/>
        <v/>
      </c>
      <c r="S9" s="65">
        <f t="shared" si="12"/>
        <v>0</v>
      </c>
      <c r="T9" s="59">
        <f t="shared" si="1"/>
        <v>0</v>
      </c>
      <c r="U9" s="59">
        <f t="shared" si="2"/>
        <v>0</v>
      </c>
      <c r="V9" s="59">
        <f t="shared" si="3"/>
        <v>0</v>
      </c>
      <c r="W9" s="59">
        <f t="shared" si="4"/>
        <v>0</v>
      </c>
      <c r="X9" s="60">
        <f t="shared" si="18"/>
        <v>0</v>
      </c>
      <c r="Y9" s="60">
        <f t="shared" si="5"/>
        <v>0</v>
      </c>
      <c r="Z9" s="61">
        <f t="shared" si="6"/>
        <v>0</v>
      </c>
      <c r="AA9" s="62">
        <f t="shared" si="13"/>
        <v>1</v>
      </c>
      <c r="AB9" s="63">
        <f t="shared" si="7"/>
        <v>0</v>
      </c>
      <c r="AC9" s="61">
        <f t="shared" si="8"/>
        <v>0</v>
      </c>
      <c r="AD9" s="61">
        <f t="shared" si="14"/>
        <v>1.8</v>
      </c>
      <c r="AE9" s="61">
        <f t="shared" si="9"/>
        <v>0</v>
      </c>
      <c r="AF9" s="64">
        <f t="shared" si="15"/>
        <v>0</v>
      </c>
      <c r="AG9" s="64">
        <f t="shared" si="16"/>
        <v>0</v>
      </c>
      <c r="AH9" s="65">
        <f>IF(C9="",0,IF(C9=Constants!$B$88,8.2,9))</f>
        <v>0</v>
      </c>
      <c r="AI9" s="66">
        <f t="shared" si="17"/>
        <v>0</v>
      </c>
      <c r="AJ9" s="67">
        <f t="shared" si="10"/>
        <v>0</v>
      </c>
      <c r="AK9" s="139"/>
    </row>
    <row r="10" spans="1:39" ht="14.25" thickTop="1" thickBot="1" x14ac:dyDescent="0.25">
      <c r="A10" s="58">
        <v>6</v>
      </c>
      <c r="B10" s="75"/>
      <c r="C10" s="68"/>
      <c r="D10" s="77"/>
      <c r="E10" s="77"/>
      <c r="F10" s="77"/>
      <c r="G10" s="77"/>
      <c r="H10" s="78"/>
      <c r="I10" s="72"/>
      <c r="J10" s="71"/>
      <c r="K10" s="79"/>
      <c r="L10" s="74"/>
      <c r="M10" s="79"/>
      <c r="N10" s="70"/>
      <c r="O10" s="79"/>
      <c r="P10" s="70"/>
      <c r="Q10" s="81"/>
      <c r="R10" s="242" t="str">
        <f t="shared" si="11"/>
        <v/>
      </c>
      <c r="S10" s="65">
        <f t="shared" si="12"/>
        <v>0</v>
      </c>
      <c r="T10" s="59">
        <f t="shared" si="1"/>
        <v>0</v>
      </c>
      <c r="U10" s="59">
        <f t="shared" si="2"/>
        <v>0</v>
      </c>
      <c r="V10" s="59">
        <f t="shared" si="3"/>
        <v>0</v>
      </c>
      <c r="W10" s="59">
        <f t="shared" si="4"/>
        <v>0</v>
      </c>
      <c r="X10" s="60">
        <f t="shared" si="18"/>
        <v>0</v>
      </c>
      <c r="Y10" s="60">
        <f t="shared" si="5"/>
        <v>0</v>
      </c>
      <c r="Z10" s="61">
        <f t="shared" si="6"/>
        <v>0</v>
      </c>
      <c r="AA10" s="62">
        <f t="shared" si="13"/>
        <v>1</v>
      </c>
      <c r="AB10" s="63">
        <f t="shared" si="7"/>
        <v>0</v>
      </c>
      <c r="AC10" s="61">
        <f t="shared" si="8"/>
        <v>0</v>
      </c>
      <c r="AD10" s="61">
        <f t="shared" si="14"/>
        <v>1.8</v>
      </c>
      <c r="AE10" s="61">
        <f t="shared" si="9"/>
        <v>0</v>
      </c>
      <c r="AF10" s="64">
        <f t="shared" si="15"/>
        <v>0</v>
      </c>
      <c r="AG10" s="64">
        <f t="shared" si="16"/>
        <v>0</v>
      </c>
      <c r="AH10" s="65">
        <f>IF(C10="",0,IF(C10=Constants!$B$88,8.2,9))</f>
        <v>0</v>
      </c>
      <c r="AI10" s="66">
        <f t="shared" si="17"/>
        <v>0</v>
      </c>
      <c r="AJ10" s="67">
        <f t="shared" si="10"/>
        <v>0</v>
      </c>
      <c r="AK10" s="139"/>
    </row>
    <row r="11" spans="1:39" ht="14.25" thickTop="1" thickBot="1" x14ac:dyDescent="0.25">
      <c r="A11" s="58">
        <v>7</v>
      </c>
      <c r="B11" s="75"/>
      <c r="C11" s="68"/>
      <c r="D11" s="77"/>
      <c r="E11" s="77"/>
      <c r="F11" s="77"/>
      <c r="G11" s="77"/>
      <c r="H11" s="78"/>
      <c r="I11" s="72"/>
      <c r="J11" s="71"/>
      <c r="K11" s="79"/>
      <c r="L11" s="74"/>
      <c r="M11" s="79"/>
      <c r="N11" s="70"/>
      <c r="O11" s="79"/>
      <c r="P11" s="70"/>
      <c r="Q11" s="81"/>
      <c r="R11" s="242" t="str">
        <f t="shared" si="11"/>
        <v/>
      </c>
      <c r="S11" s="65">
        <f t="shared" si="12"/>
        <v>0</v>
      </c>
      <c r="T11" s="59">
        <f t="shared" si="1"/>
        <v>0</v>
      </c>
      <c r="U11" s="59">
        <f t="shared" si="2"/>
        <v>0</v>
      </c>
      <c r="V11" s="59">
        <f t="shared" si="3"/>
        <v>0</v>
      </c>
      <c r="W11" s="59">
        <f t="shared" si="4"/>
        <v>0</v>
      </c>
      <c r="X11" s="60">
        <f t="shared" si="18"/>
        <v>0</v>
      </c>
      <c r="Y11" s="60">
        <f t="shared" si="5"/>
        <v>0</v>
      </c>
      <c r="Z11" s="61">
        <f t="shared" si="6"/>
        <v>0</v>
      </c>
      <c r="AA11" s="62">
        <f t="shared" si="13"/>
        <v>1</v>
      </c>
      <c r="AB11" s="63">
        <f t="shared" si="7"/>
        <v>0</v>
      </c>
      <c r="AC11" s="61">
        <f t="shared" si="8"/>
        <v>0</v>
      </c>
      <c r="AD11" s="61">
        <f t="shared" si="14"/>
        <v>1.8</v>
      </c>
      <c r="AE11" s="61">
        <f t="shared" si="9"/>
        <v>0</v>
      </c>
      <c r="AF11" s="64">
        <f t="shared" si="15"/>
        <v>0</v>
      </c>
      <c r="AG11" s="64">
        <f t="shared" si="16"/>
        <v>0</v>
      </c>
      <c r="AH11" s="65">
        <f>IF(C11="",0,IF(C11=Constants!$B$88,8.2,9))</f>
        <v>0</v>
      </c>
      <c r="AI11" s="66">
        <f t="shared" si="17"/>
        <v>0</v>
      </c>
      <c r="AJ11" s="67">
        <f t="shared" si="10"/>
        <v>0</v>
      </c>
      <c r="AK11" s="139"/>
    </row>
    <row r="12" spans="1:39" ht="14.25" thickTop="1" thickBot="1" x14ac:dyDescent="0.25">
      <c r="A12" s="58">
        <v>8</v>
      </c>
      <c r="B12" s="75"/>
      <c r="C12" s="68"/>
      <c r="D12" s="77"/>
      <c r="E12" s="77"/>
      <c r="F12" s="77"/>
      <c r="G12" s="77"/>
      <c r="H12" s="78"/>
      <c r="I12" s="72"/>
      <c r="J12" s="71"/>
      <c r="K12" s="79"/>
      <c r="L12" s="74"/>
      <c r="M12" s="79"/>
      <c r="N12" s="74"/>
      <c r="O12" s="79"/>
      <c r="P12" s="74"/>
      <c r="Q12" s="81"/>
      <c r="R12" s="242" t="str">
        <f t="shared" si="11"/>
        <v/>
      </c>
      <c r="S12" s="65">
        <f t="shared" si="12"/>
        <v>0</v>
      </c>
      <c r="T12" s="59">
        <f t="shared" si="1"/>
        <v>0</v>
      </c>
      <c r="U12" s="59">
        <f t="shared" si="2"/>
        <v>0</v>
      </c>
      <c r="V12" s="59">
        <f t="shared" si="3"/>
        <v>0</v>
      </c>
      <c r="W12" s="59">
        <f t="shared" si="4"/>
        <v>0</v>
      </c>
      <c r="X12" s="60">
        <f t="shared" si="18"/>
        <v>0</v>
      </c>
      <c r="Y12" s="60">
        <f t="shared" si="5"/>
        <v>0</v>
      </c>
      <c r="Z12" s="61">
        <f t="shared" si="6"/>
        <v>0</v>
      </c>
      <c r="AA12" s="62">
        <f t="shared" si="13"/>
        <v>1</v>
      </c>
      <c r="AB12" s="63">
        <f t="shared" si="7"/>
        <v>0</v>
      </c>
      <c r="AC12" s="61">
        <f t="shared" si="8"/>
        <v>0</v>
      </c>
      <c r="AD12" s="61">
        <f t="shared" si="14"/>
        <v>1.8</v>
      </c>
      <c r="AE12" s="61">
        <f t="shared" si="9"/>
        <v>0</v>
      </c>
      <c r="AF12" s="64">
        <f t="shared" si="15"/>
        <v>0</v>
      </c>
      <c r="AG12" s="64">
        <f t="shared" si="16"/>
        <v>0</v>
      </c>
      <c r="AH12" s="65">
        <f>IF(C12="",0,IF(C12=Constants!$B$88,8.2,9))</f>
        <v>0</v>
      </c>
      <c r="AI12" s="66">
        <f t="shared" si="17"/>
        <v>0</v>
      </c>
      <c r="AJ12" s="67">
        <f t="shared" si="10"/>
        <v>0</v>
      </c>
      <c r="AK12" s="139"/>
    </row>
    <row r="13" spans="1:39" ht="14.25" thickTop="1" thickBot="1" x14ac:dyDescent="0.25">
      <c r="A13" s="58">
        <v>9</v>
      </c>
      <c r="B13" s="75"/>
      <c r="C13" s="68"/>
      <c r="D13" s="77"/>
      <c r="E13" s="77"/>
      <c r="F13" s="77"/>
      <c r="G13" s="77"/>
      <c r="H13" s="78"/>
      <c r="I13" s="72"/>
      <c r="J13" s="71"/>
      <c r="K13" s="79"/>
      <c r="L13" s="74"/>
      <c r="M13" s="79"/>
      <c r="N13" s="74"/>
      <c r="O13" s="79"/>
      <c r="P13" s="74"/>
      <c r="Q13" s="81"/>
      <c r="R13" s="242" t="str">
        <f t="shared" si="11"/>
        <v/>
      </c>
      <c r="S13" s="65">
        <f t="shared" si="12"/>
        <v>0</v>
      </c>
      <c r="T13" s="59">
        <f t="shared" si="1"/>
        <v>0</v>
      </c>
      <c r="U13" s="59">
        <f t="shared" si="2"/>
        <v>0</v>
      </c>
      <c r="V13" s="59">
        <f t="shared" si="3"/>
        <v>0</v>
      </c>
      <c r="W13" s="59">
        <f t="shared" si="4"/>
        <v>0</v>
      </c>
      <c r="X13" s="60">
        <f t="shared" si="18"/>
        <v>0</v>
      </c>
      <c r="Y13" s="60">
        <f t="shared" si="5"/>
        <v>0</v>
      </c>
      <c r="Z13" s="61">
        <f t="shared" si="6"/>
        <v>0</v>
      </c>
      <c r="AA13" s="62">
        <f t="shared" si="13"/>
        <v>1</v>
      </c>
      <c r="AB13" s="63">
        <f t="shared" si="7"/>
        <v>0</v>
      </c>
      <c r="AC13" s="61">
        <f t="shared" si="8"/>
        <v>0</v>
      </c>
      <c r="AD13" s="61">
        <f t="shared" si="14"/>
        <v>1.8</v>
      </c>
      <c r="AE13" s="61">
        <f t="shared" si="9"/>
        <v>0</v>
      </c>
      <c r="AF13" s="64">
        <f t="shared" si="15"/>
        <v>0</v>
      </c>
      <c r="AG13" s="64">
        <f t="shared" si="16"/>
        <v>0</v>
      </c>
      <c r="AH13" s="65">
        <f>IF(C13="",0,IF(C13=Constants!$B$88,8.2,9))</f>
        <v>0</v>
      </c>
      <c r="AI13" s="66">
        <f t="shared" si="17"/>
        <v>0</v>
      </c>
      <c r="AJ13" s="67">
        <f t="shared" si="10"/>
        <v>0</v>
      </c>
      <c r="AK13" s="139"/>
    </row>
    <row r="14" spans="1:39" ht="14.25" thickTop="1" thickBot="1" x14ac:dyDescent="0.25">
      <c r="A14" s="58">
        <v>10</v>
      </c>
      <c r="B14" s="75"/>
      <c r="C14" s="68"/>
      <c r="D14" s="78"/>
      <c r="E14" s="78"/>
      <c r="F14" s="77"/>
      <c r="G14" s="78"/>
      <c r="H14" s="78"/>
      <c r="I14" s="72"/>
      <c r="J14" s="71"/>
      <c r="K14" s="79"/>
      <c r="L14" s="74"/>
      <c r="M14" s="79"/>
      <c r="N14" s="74"/>
      <c r="O14" s="79"/>
      <c r="P14" s="74"/>
      <c r="Q14" s="81"/>
      <c r="R14" s="242" t="str">
        <f t="shared" si="11"/>
        <v/>
      </c>
      <c r="S14" s="65">
        <f t="shared" si="12"/>
        <v>0</v>
      </c>
      <c r="T14" s="59">
        <f t="shared" si="1"/>
        <v>0</v>
      </c>
      <c r="U14" s="59">
        <f t="shared" si="2"/>
        <v>0</v>
      </c>
      <c r="V14" s="59">
        <f t="shared" si="3"/>
        <v>0</v>
      </c>
      <c r="W14" s="59">
        <f t="shared" si="4"/>
        <v>0</v>
      </c>
      <c r="X14" s="60">
        <f t="shared" si="18"/>
        <v>0</v>
      </c>
      <c r="Y14" s="60">
        <f t="shared" si="5"/>
        <v>0</v>
      </c>
      <c r="Z14" s="61">
        <f t="shared" si="6"/>
        <v>0</v>
      </c>
      <c r="AA14" s="62">
        <f t="shared" si="13"/>
        <v>1</v>
      </c>
      <c r="AB14" s="63">
        <f t="shared" si="7"/>
        <v>0</v>
      </c>
      <c r="AC14" s="61">
        <f t="shared" si="8"/>
        <v>0</v>
      </c>
      <c r="AD14" s="61">
        <f t="shared" si="14"/>
        <v>1.8</v>
      </c>
      <c r="AE14" s="61">
        <f t="shared" si="9"/>
        <v>0</v>
      </c>
      <c r="AF14" s="64">
        <f t="shared" si="15"/>
        <v>0</v>
      </c>
      <c r="AG14" s="64">
        <f t="shared" si="16"/>
        <v>0</v>
      </c>
      <c r="AH14" s="65">
        <f>IF(C14="",0,IF(C14=Constants!$B$88,8.2,9))</f>
        <v>0</v>
      </c>
      <c r="AI14" s="66">
        <f t="shared" si="17"/>
        <v>0</v>
      </c>
      <c r="AJ14" s="67">
        <f t="shared" si="10"/>
        <v>0</v>
      </c>
      <c r="AK14" s="139"/>
    </row>
    <row r="15" spans="1:39" ht="14.25" thickTop="1" thickBot="1" x14ac:dyDescent="0.25">
      <c r="A15" s="58">
        <v>11</v>
      </c>
      <c r="B15" s="75"/>
      <c r="C15" s="68"/>
      <c r="D15" s="78"/>
      <c r="E15" s="78"/>
      <c r="F15" s="77"/>
      <c r="G15" s="78"/>
      <c r="H15" s="78"/>
      <c r="I15" s="72"/>
      <c r="J15" s="71"/>
      <c r="K15" s="79"/>
      <c r="L15" s="74"/>
      <c r="M15" s="79"/>
      <c r="N15" s="74"/>
      <c r="O15" s="79"/>
      <c r="P15" s="74"/>
      <c r="Q15" s="81"/>
      <c r="R15" s="242" t="str">
        <f t="shared" si="11"/>
        <v/>
      </c>
      <c r="S15" s="65">
        <f t="shared" si="12"/>
        <v>0</v>
      </c>
      <c r="T15" s="59">
        <f t="shared" si="1"/>
        <v>0</v>
      </c>
      <c r="U15" s="59">
        <f t="shared" si="2"/>
        <v>0</v>
      </c>
      <c r="V15" s="59">
        <f t="shared" si="3"/>
        <v>0</v>
      </c>
      <c r="W15" s="59">
        <f t="shared" si="4"/>
        <v>0</v>
      </c>
      <c r="X15" s="60">
        <f t="shared" si="18"/>
        <v>0</v>
      </c>
      <c r="Y15" s="60">
        <f t="shared" si="5"/>
        <v>0</v>
      </c>
      <c r="Z15" s="61">
        <f t="shared" si="6"/>
        <v>0</v>
      </c>
      <c r="AA15" s="62">
        <f t="shared" si="13"/>
        <v>1</v>
      </c>
      <c r="AB15" s="63">
        <f t="shared" si="7"/>
        <v>0</v>
      </c>
      <c r="AC15" s="61">
        <f t="shared" si="8"/>
        <v>0</v>
      </c>
      <c r="AD15" s="61">
        <f t="shared" si="14"/>
        <v>1.8</v>
      </c>
      <c r="AE15" s="61">
        <f t="shared" si="9"/>
        <v>0</v>
      </c>
      <c r="AF15" s="64">
        <f t="shared" si="15"/>
        <v>0</v>
      </c>
      <c r="AG15" s="64">
        <f t="shared" si="16"/>
        <v>0</v>
      </c>
      <c r="AH15" s="65">
        <f>IF(C15="",0,IF(C15=Constants!$B$88,8.2,9))</f>
        <v>0</v>
      </c>
      <c r="AI15" s="66">
        <f t="shared" si="17"/>
        <v>0</v>
      </c>
      <c r="AJ15" s="67">
        <f t="shared" si="10"/>
        <v>0</v>
      </c>
      <c r="AK15" s="139"/>
    </row>
    <row r="16" spans="1:39" ht="14.25" thickTop="1" thickBot="1" x14ac:dyDescent="0.25">
      <c r="A16" s="58">
        <v>12</v>
      </c>
      <c r="B16" s="75"/>
      <c r="C16" s="68"/>
      <c r="D16" s="78"/>
      <c r="E16" s="78"/>
      <c r="F16" s="77"/>
      <c r="G16" s="78"/>
      <c r="H16" s="78"/>
      <c r="I16" s="72"/>
      <c r="J16" s="71"/>
      <c r="K16" s="79"/>
      <c r="L16" s="74"/>
      <c r="M16" s="79"/>
      <c r="N16" s="74"/>
      <c r="O16" s="79"/>
      <c r="P16" s="74"/>
      <c r="Q16" s="81"/>
      <c r="R16" s="242" t="str">
        <f t="shared" si="11"/>
        <v/>
      </c>
      <c r="S16" s="65">
        <f t="shared" si="12"/>
        <v>0</v>
      </c>
      <c r="T16" s="59">
        <f t="shared" si="1"/>
        <v>0</v>
      </c>
      <c r="U16" s="59">
        <f t="shared" si="2"/>
        <v>0</v>
      </c>
      <c r="V16" s="59">
        <f t="shared" si="3"/>
        <v>0</v>
      </c>
      <c r="W16" s="59">
        <f t="shared" si="4"/>
        <v>0</v>
      </c>
      <c r="X16" s="60">
        <f t="shared" si="18"/>
        <v>0</v>
      </c>
      <c r="Y16" s="60">
        <f t="shared" si="5"/>
        <v>0</v>
      </c>
      <c r="Z16" s="61">
        <f t="shared" si="6"/>
        <v>0</v>
      </c>
      <c r="AA16" s="62">
        <f t="shared" si="13"/>
        <v>1</v>
      </c>
      <c r="AB16" s="63">
        <f t="shared" si="7"/>
        <v>0</v>
      </c>
      <c r="AC16" s="61">
        <f t="shared" si="8"/>
        <v>0</v>
      </c>
      <c r="AD16" s="61">
        <f t="shared" si="14"/>
        <v>1.8</v>
      </c>
      <c r="AE16" s="61">
        <f t="shared" si="9"/>
        <v>0</v>
      </c>
      <c r="AF16" s="64">
        <f t="shared" si="15"/>
        <v>0</v>
      </c>
      <c r="AG16" s="64">
        <f t="shared" si="16"/>
        <v>0</v>
      </c>
      <c r="AH16" s="65">
        <f>IF(C16="",0,IF(C16=Constants!$B$88,8.2,9))</f>
        <v>0</v>
      </c>
      <c r="AI16" s="66">
        <f t="shared" si="17"/>
        <v>0</v>
      </c>
      <c r="AJ16" s="67">
        <f t="shared" si="10"/>
        <v>0</v>
      </c>
      <c r="AK16" s="139"/>
    </row>
    <row r="17" spans="1:37" ht="14.25" thickTop="1" thickBot="1" x14ac:dyDescent="0.25">
      <c r="A17" s="58">
        <v>13</v>
      </c>
      <c r="B17" s="76"/>
      <c r="C17" s="68"/>
      <c r="D17" s="78"/>
      <c r="E17" s="78"/>
      <c r="F17" s="77"/>
      <c r="G17" s="78"/>
      <c r="H17" s="78"/>
      <c r="I17" s="72"/>
      <c r="J17" s="73"/>
      <c r="K17" s="80"/>
      <c r="L17" s="74"/>
      <c r="M17" s="80"/>
      <c r="N17" s="74"/>
      <c r="O17" s="80"/>
      <c r="P17" s="74"/>
      <c r="Q17" s="81"/>
      <c r="R17" s="242" t="str">
        <f t="shared" si="11"/>
        <v/>
      </c>
      <c r="S17" s="65">
        <f t="shared" si="12"/>
        <v>0</v>
      </c>
      <c r="T17" s="59">
        <f t="shared" si="1"/>
        <v>0</v>
      </c>
      <c r="U17" s="59">
        <f t="shared" si="2"/>
        <v>0</v>
      </c>
      <c r="V17" s="59">
        <f t="shared" si="3"/>
        <v>0</v>
      </c>
      <c r="W17" s="59">
        <f t="shared" si="4"/>
        <v>0</v>
      </c>
      <c r="X17" s="60">
        <f t="shared" si="18"/>
        <v>0</v>
      </c>
      <c r="Y17" s="60">
        <f t="shared" si="5"/>
        <v>0</v>
      </c>
      <c r="Z17" s="61">
        <f t="shared" si="6"/>
        <v>0</v>
      </c>
      <c r="AA17" s="62">
        <f t="shared" si="13"/>
        <v>1</v>
      </c>
      <c r="AB17" s="63">
        <f t="shared" si="7"/>
        <v>0</v>
      </c>
      <c r="AC17" s="61">
        <f t="shared" si="8"/>
        <v>0</v>
      </c>
      <c r="AD17" s="61">
        <f t="shared" si="14"/>
        <v>1.8</v>
      </c>
      <c r="AE17" s="61">
        <f t="shared" si="9"/>
        <v>0</v>
      </c>
      <c r="AF17" s="64">
        <f t="shared" si="15"/>
        <v>0</v>
      </c>
      <c r="AG17" s="64">
        <f t="shared" si="16"/>
        <v>0</v>
      </c>
      <c r="AH17" s="65">
        <f>IF(C17="",0,IF(C17=Constants!$B$88,8.2,9))</f>
        <v>0</v>
      </c>
      <c r="AI17" s="66">
        <f t="shared" si="17"/>
        <v>0</v>
      </c>
      <c r="AJ17" s="67">
        <f t="shared" si="10"/>
        <v>0</v>
      </c>
      <c r="AK17" s="139"/>
    </row>
    <row r="18" spans="1:37" ht="14.25" thickTop="1" thickBot="1" x14ac:dyDescent="0.25">
      <c r="A18" s="58">
        <v>14</v>
      </c>
      <c r="B18" s="76"/>
      <c r="C18" s="68"/>
      <c r="D18" s="78"/>
      <c r="E18" s="78"/>
      <c r="F18" s="77"/>
      <c r="G18" s="78"/>
      <c r="H18" s="78"/>
      <c r="I18" s="72"/>
      <c r="J18" s="73"/>
      <c r="K18" s="80"/>
      <c r="L18" s="74"/>
      <c r="M18" s="80"/>
      <c r="N18" s="74"/>
      <c r="O18" s="80"/>
      <c r="P18" s="74"/>
      <c r="Q18" s="81"/>
      <c r="R18" s="242" t="str">
        <f t="shared" si="11"/>
        <v/>
      </c>
      <c r="S18" s="65">
        <f t="shared" si="12"/>
        <v>0</v>
      </c>
      <c r="T18" s="59">
        <f t="shared" si="1"/>
        <v>0</v>
      </c>
      <c r="U18" s="59">
        <f t="shared" si="2"/>
        <v>0</v>
      </c>
      <c r="V18" s="59">
        <f t="shared" si="3"/>
        <v>0</v>
      </c>
      <c r="W18" s="59">
        <f t="shared" si="4"/>
        <v>0</v>
      </c>
      <c r="X18" s="60">
        <f t="shared" si="18"/>
        <v>0</v>
      </c>
      <c r="Y18" s="60">
        <f t="shared" si="5"/>
        <v>0</v>
      </c>
      <c r="Z18" s="61">
        <f t="shared" si="6"/>
        <v>0</v>
      </c>
      <c r="AA18" s="62">
        <f t="shared" si="13"/>
        <v>1</v>
      </c>
      <c r="AB18" s="63">
        <f t="shared" si="7"/>
        <v>0</v>
      </c>
      <c r="AC18" s="61">
        <f t="shared" si="8"/>
        <v>0</v>
      </c>
      <c r="AD18" s="61">
        <f t="shared" si="14"/>
        <v>1.8</v>
      </c>
      <c r="AE18" s="61">
        <f t="shared" si="9"/>
        <v>0</v>
      </c>
      <c r="AF18" s="64">
        <f t="shared" si="15"/>
        <v>0</v>
      </c>
      <c r="AG18" s="64">
        <f t="shared" si="16"/>
        <v>0</v>
      </c>
      <c r="AH18" s="65">
        <f>IF(C18="",0,IF(C18=Constants!$B$88,8.2,9))</f>
        <v>0</v>
      </c>
      <c r="AI18" s="66">
        <f t="shared" si="17"/>
        <v>0</v>
      </c>
      <c r="AJ18" s="67">
        <f t="shared" si="10"/>
        <v>0</v>
      </c>
      <c r="AK18" s="139"/>
    </row>
    <row r="19" spans="1:37" ht="14.25" thickTop="1" thickBot="1" x14ac:dyDescent="0.25">
      <c r="A19" s="58">
        <v>15</v>
      </c>
      <c r="B19" s="76"/>
      <c r="C19" s="68"/>
      <c r="D19" s="78"/>
      <c r="E19" s="78"/>
      <c r="F19" s="77"/>
      <c r="G19" s="78"/>
      <c r="H19" s="78"/>
      <c r="I19" s="72"/>
      <c r="J19" s="73"/>
      <c r="K19" s="80"/>
      <c r="L19" s="74"/>
      <c r="M19" s="80"/>
      <c r="N19" s="74"/>
      <c r="O19" s="80"/>
      <c r="P19" s="74"/>
      <c r="Q19" s="81"/>
      <c r="R19" s="242" t="str">
        <f t="shared" si="11"/>
        <v/>
      </c>
      <c r="S19" s="65">
        <f t="shared" si="12"/>
        <v>0</v>
      </c>
      <c r="T19" s="59">
        <f t="shared" si="1"/>
        <v>0</v>
      </c>
      <c r="U19" s="59">
        <f t="shared" si="2"/>
        <v>0</v>
      </c>
      <c r="V19" s="59">
        <f t="shared" si="3"/>
        <v>0</v>
      </c>
      <c r="W19" s="59">
        <f t="shared" si="4"/>
        <v>0</v>
      </c>
      <c r="X19" s="60">
        <f t="shared" si="18"/>
        <v>0</v>
      </c>
      <c r="Y19" s="60">
        <f t="shared" si="5"/>
        <v>0</v>
      </c>
      <c r="Z19" s="61">
        <f t="shared" si="6"/>
        <v>0</v>
      </c>
      <c r="AA19" s="62">
        <f t="shared" si="13"/>
        <v>1</v>
      </c>
      <c r="AB19" s="63">
        <f t="shared" si="7"/>
        <v>0</v>
      </c>
      <c r="AC19" s="61">
        <f t="shared" si="8"/>
        <v>0</v>
      </c>
      <c r="AD19" s="61">
        <f t="shared" si="14"/>
        <v>1.8</v>
      </c>
      <c r="AE19" s="61">
        <f t="shared" si="9"/>
        <v>0</v>
      </c>
      <c r="AF19" s="64">
        <f t="shared" si="15"/>
        <v>0</v>
      </c>
      <c r="AG19" s="64">
        <f t="shared" si="16"/>
        <v>0</v>
      </c>
      <c r="AH19" s="65">
        <f>IF(C19="",0,IF(C19=Constants!$B$88,8.2,9))</f>
        <v>0</v>
      </c>
      <c r="AI19" s="66">
        <f t="shared" si="17"/>
        <v>0</v>
      </c>
      <c r="AJ19" s="67">
        <f t="shared" si="10"/>
        <v>0</v>
      </c>
      <c r="AK19" s="139"/>
    </row>
    <row r="20" spans="1:37" ht="14.25" thickTop="1" thickBot="1" x14ac:dyDescent="0.25">
      <c r="A20" s="58">
        <v>16</v>
      </c>
      <c r="B20" s="76"/>
      <c r="C20" s="68"/>
      <c r="D20" s="78"/>
      <c r="E20" s="78"/>
      <c r="F20" s="78"/>
      <c r="G20" s="78"/>
      <c r="H20" s="78"/>
      <c r="I20" s="72"/>
      <c r="J20" s="73"/>
      <c r="K20" s="80"/>
      <c r="L20" s="74"/>
      <c r="M20" s="80"/>
      <c r="N20" s="74"/>
      <c r="O20" s="80"/>
      <c r="P20" s="74"/>
      <c r="Q20" s="82"/>
      <c r="R20" s="242" t="str">
        <f t="shared" si="11"/>
        <v/>
      </c>
      <c r="S20" s="65">
        <f t="shared" si="12"/>
        <v>0</v>
      </c>
      <c r="T20" s="59">
        <f t="shared" si="1"/>
        <v>0</v>
      </c>
      <c r="U20" s="59">
        <f t="shared" si="2"/>
        <v>0</v>
      </c>
      <c r="V20" s="59">
        <f t="shared" si="3"/>
        <v>0</v>
      </c>
      <c r="W20" s="59">
        <f t="shared" si="4"/>
        <v>0</v>
      </c>
      <c r="X20" s="60">
        <f t="shared" si="18"/>
        <v>0</v>
      </c>
      <c r="Y20" s="60">
        <f t="shared" si="5"/>
        <v>0</v>
      </c>
      <c r="Z20" s="61">
        <f t="shared" si="6"/>
        <v>0</v>
      </c>
      <c r="AA20" s="62">
        <f t="shared" si="13"/>
        <v>1</v>
      </c>
      <c r="AB20" s="63">
        <f t="shared" si="7"/>
        <v>0</v>
      </c>
      <c r="AC20" s="61">
        <f t="shared" si="8"/>
        <v>0</v>
      </c>
      <c r="AD20" s="61">
        <f t="shared" si="14"/>
        <v>1.8</v>
      </c>
      <c r="AE20" s="61">
        <f t="shared" si="9"/>
        <v>0</v>
      </c>
      <c r="AF20" s="64">
        <f t="shared" si="15"/>
        <v>0</v>
      </c>
      <c r="AG20" s="64">
        <f t="shared" si="16"/>
        <v>0</v>
      </c>
      <c r="AH20" s="65">
        <f>IF(C20="",0,IF(C20=Constants!$B$88,8.2,9))</f>
        <v>0</v>
      </c>
      <c r="AI20" s="66">
        <f t="shared" si="17"/>
        <v>0</v>
      </c>
      <c r="AJ20" s="67">
        <f t="shared" si="10"/>
        <v>0</v>
      </c>
      <c r="AK20" s="139"/>
    </row>
    <row r="21" spans="1:37" ht="14.25" thickTop="1" thickBot="1" x14ac:dyDescent="0.25">
      <c r="A21" s="58">
        <v>17</v>
      </c>
      <c r="B21" s="76"/>
      <c r="C21" s="68"/>
      <c r="D21" s="78"/>
      <c r="E21" s="78"/>
      <c r="F21" s="78"/>
      <c r="G21" s="78"/>
      <c r="H21" s="78"/>
      <c r="I21" s="72"/>
      <c r="J21" s="73"/>
      <c r="K21" s="80"/>
      <c r="L21" s="74"/>
      <c r="M21" s="80"/>
      <c r="N21" s="74"/>
      <c r="O21" s="80"/>
      <c r="P21" s="74"/>
      <c r="Q21" s="82"/>
      <c r="R21" s="242" t="str">
        <f t="shared" si="11"/>
        <v/>
      </c>
      <c r="S21" s="65">
        <f t="shared" si="12"/>
        <v>0</v>
      </c>
      <c r="T21" s="59">
        <f t="shared" si="1"/>
        <v>0</v>
      </c>
      <c r="U21" s="59">
        <f t="shared" si="2"/>
        <v>0</v>
      </c>
      <c r="V21" s="59">
        <f t="shared" si="3"/>
        <v>0</v>
      </c>
      <c r="W21" s="59">
        <f t="shared" si="4"/>
        <v>0</v>
      </c>
      <c r="X21" s="60">
        <f t="shared" si="18"/>
        <v>0</v>
      </c>
      <c r="Y21" s="60">
        <f t="shared" si="5"/>
        <v>0</v>
      </c>
      <c r="Z21" s="61">
        <f t="shared" si="6"/>
        <v>0</v>
      </c>
      <c r="AA21" s="62">
        <f t="shared" si="13"/>
        <v>1</v>
      </c>
      <c r="AB21" s="63">
        <f t="shared" si="7"/>
        <v>0</v>
      </c>
      <c r="AC21" s="61">
        <f t="shared" si="8"/>
        <v>0</v>
      </c>
      <c r="AD21" s="61">
        <f t="shared" si="14"/>
        <v>1.8</v>
      </c>
      <c r="AE21" s="61">
        <f t="shared" si="9"/>
        <v>0</v>
      </c>
      <c r="AF21" s="64">
        <f t="shared" si="15"/>
        <v>0</v>
      </c>
      <c r="AG21" s="64">
        <f t="shared" si="16"/>
        <v>0</v>
      </c>
      <c r="AH21" s="65">
        <f>IF(C21="",0,IF(C21=Constants!$B$88,8.2,9))</f>
        <v>0</v>
      </c>
      <c r="AI21" s="66">
        <f t="shared" si="17"/>
        <v>0</v>
      </c>
      <c r="AJ21" s="67">
        <f t="shared" si="10"/>
        <v>0</v>
      </c>
      <c r="AK21" s="139"/>
    </row>
    <row r="22" spans="1:37" ht="14.25" thickTop="1" thickBot="1" x14ac:dyDescent="0.25">
      <c r="A22" s="58">
        <v>18</v>
      </c>
      <c r="B22" s="76"/>
      <c r="C22" s="69"/>
      <c r="D22" s="78"/>
      <c r="E22" s="78"/>
      <c r="F22" s="78"/>
      <c r="G22" s="78"/>
      <c r="H22" s="78"/>
      <c r="I22" s="72"/>
      <c r="J22" s="73"/>
      <c r="K22" s="80"/>
      <c r="L22" s="74"/>
      <c r="M22" s="80"/>
      <c r="N22" s="74"/>
      <c r="O22" s="80"/>
      <c r="P22" s="74"/>
      <c r="Q22" s="82"/>
      <c r="R22" s="242" t="str">
        <f t="shared" si="11"/>
        <v/>
      </c>
      <c r="S22" s="65">
        <f t="shared" si="12"/>
        <v>0</v>
      </c>
      <c r="T22" s="59">
        <f t="shared" si="1"/>
        <v>0</v>
      </c>
      <c r="U22" s="59">
        <f t="shared" si="2"/>
        <v>0</v>
      </c>
      <c r="V22" s="59">
        <f t="shared" si="3"/>
        <v>0</v>
      </c>
      <c r="W22" s="59">
        <f t="shared" si="4"/>
        <v>0</v>
      </c>
      <c r="X22" s="60">
        <f t="shared" si="18"/>
        <v>0</v>
      </c>
      <c r="Y22" s="60">
        <f t="shared" si="5"/>
        <v>0</v>
      </c>
      <c r="Z22" s="61">
        <f t="shared" si="6"/>
        <v>0</v>
      </c>
      <c r="AA22" s="62">
        <f t="shared" si="13"/>
        <v>1</v>
      </c>
      <c r="AB22" s="63">
        <f t="shared" si="7"/>
        <v>0</v>
      </c>
      <c r="AC22" s="61">
        <f t="shared" si="8"/>
        <v>0</v>
      </c>
      <c r="AD22" s="61">
        <f t="shared" si="14"/>
        <v>1.8</v>
      </c>
      <c r="AE22" s="61">
        <f t="shared" si="9"/>
        <v>0</v>
      </c>
      <c r="AF22" s="64">
        <f t="shared" si="15"/>
        <v>0</v>
      </c>
      <c r="AG22" s="64">
        <f t="shared" si="16"/>
        <v>0</v>
      </c>
      <c r="AH22" s="65">
        <f>IF(C22="",0,IF(C22=Constants!$B$88,8.2,9))</f>
        <v>0</v>
      </c>
      <c r="AI22" s="66">
        <f t="shared" si="17"/>
        <v>0</v>
      </c>
      <c r="AJ22" s="67">
        <f t="shared" si="10"/>
        <v>0</v>
      </c>
      <c r="AK22" s="139"/>
    </row>
    <row r="23" spans="1:37" ht="14.25" thickTop="1" thickBot="1" x14ac:dyDescent="0.25">
      <c r="A23" s="58">
        <v>19</v>
      </c>
      <c r="B23" s="76"/>
      <c r="C23" s="68"/>
      <c r="D23" s="78"/>
      <c r="E23" s="78"/>
      <c r="F23" s="78"/>
      <c r="G23" s="78"/>
      <c r="H23" s="78"/>
      <c r="I23" s="72"/>
      <c r="J23" s="73"/>
      <c r="K23" s="80"/>
      <c r="L23" s="72"/>
      <c r="M23" s="80"/>
      <c r="N23" s="74"/>
      <c r="O23" s="80"/>
      <c r="P23" s="74"/>
      <c r="Q23" s="82"/>
      <c r="R23" s="242" t="str">
        <f t="shared" si="11"/>
        <v/>
      </c>
      <c r="S23" s="65">
        <f t="shared" si="12"/>
        <v>0</v>
      </c>
      <c r="T23" s="59">
        <f t="shared" si="1"/>
        <v>0</v>
      </c>
      <c r="U23" s="59">
        <f t="shared" si="2"/>
        <v>0</v>
      </c>
      <c r="V23" s="59">
        <f t="shared" si="3"/>
        <v>0</v>
      </c>
      <c r="W23" s="59">
        <f t="shared" si="4"/>
        <v>0</v>
      </c>
      <c r="X23" s="60">
        <f t="shared" si="18"/>
        <v>0</v>
      </c>
      <c r="Y23" s="60">
        <f t="shared" si="5"/>
        <v>0</v>
      </c>
      <c r="Z23" s="61">
        <f t="shared" si="6"/>
        <v>0</v>
      </c>
      <c r="AA23" s="62">
        <f t="shared" si="13"/>
        <v>1</v>
      </c>
      <c r="AB23" s="63">
        <f t="shared" si="7"/>
        <v>0</v>
      </c>
      <c r="AC23" s="61">
        <f t="shared" si="8"/>
        <v>0</v>
      </c>
      <c r="AD23" s="61">
        <f t="shared" si="14"/>
        <v>1.8</v>
      </c>
      <c r="AE23" s="61">
        <f t="shared" si="9"/>
        <v>0</v>
      </c>
      <c r="AF23" s="64">
        <f t="shared" si="15"/>
        <v>0</v>
      </c>
      <c r="AG23" s="64">
        <f t="shared" si="16"/>
        <v>0</v>
      </c>
      <c r="AH23" s="65">
        <f>IF(C23="",0,IF(C23=Constants!$B$88,8.2,9))</f>
        <v>0</v>
      </c>
      <c r="AI23" s="66">
        <f t="shared" si="17"/>
        <v>0</v>
      </c>
      <c r="AJ23" s="67">
        <f t="shared" si="10"/>
        <v>0</v>
      </c>
      <c r="AK23" s="139"/>
    </row>
    <row r="24" spans="1:37" ht="14.25" thickTop="1" thickBot="1" x14ac:dyDescent="0.25">
      <c r="A24" s="58">
        <v>20</v>
      </c>
      <c r="B24" s="76"/>
      <c r="C24" s="68"/>
      <c r="D24" s="78"/>
      <c r="E24" s="78"/>
      <c r="F24" s="78"/>
      <c r="G24" s="78"/>
      <c r="H24" s="78"/>
      <c r="I24" s="72"/>
      <c r="J24" s="73"/>
      <c r="K24" s="80"/>
      <c r="L24" s="72"/>
      <c r="M24" s="80"/>
      <c r="N24" s="74"/>
      <c r="O24" s="80"/>
      <c r="P24" s="74"/>
      <c r="Q24" s="82"/>
      <c r="R24" s="242" t="str">
        <f t="shared" si="11"/>
        <v/>
      </c>
      <c r="S24" s="65">
        <f t="shared" ref="S24:S34" si="19">IF(OR(G24=0,G24=""),(D24*E24),G24)</f>
        <v>0</v>
      </c>
      <c r="T24" s="59">
        <f t="shared" si="1"/>
        <v>0</v>
      </c>
      <c r="U24" s="59">
        <f t="shared" si="2"/>
        <v>0</v>
      </c>
      <c r="V24" s="59">
        <f t="shared" si="3"/>
        <v>0</v>
      </c>
      <c r="W24" s="59">
        <f t="shared" si="4"/>
        <v>0</v>
      </c>
      <c r="X24" s="60">
        <f t="shared" ref="X24:X34" si="20">IF(S24=0,0,T24/S24)</f>
        <v>0</v>
      </c>
      <c r="Y24" s="60">
        <f t="shared" si="5"/>
        <v>0</v>
      </c>
      <c r="Z24" s="61">
        <f t="shared" si="6"/>
        <v>0</v>
      </c>
      <c r="AA24" s="62">
        <f t="shared" ref="AA24:AA34" si="21">IF(T24=0,1,0.7/U24)</f>
        <v>1</v>
      </c>
      <c r="AB24" s="63">
        <f t="shared" si="7"/>
        <v>0</v>
      </c>
      <c r="AC24" s="61">
        <f t="shared" si="8"/>
        <v>0</v>
      </c>
      <c r="AD24" s="61">
        <f t="shared" ref="AD24:AD34" si="22">ROUND(IF((F24-V24)&lt;2,1.8,0.8+(0.2/(F24-V24-1.8))),2)</f>
        <v>1.8</v>
      </c>
      <c r="AE24" s="61">
        <f t="shared" si="9"/>
        <v>0</v>
      </c>
      <c r="AF24" s="64">
        <f t="shared" ref="AF24:AF34" si="23">MIN(11,2*Z24*AA24*AB24*AC24*MAX(AD24,AE24))</f>
        <v>0</v>
      </c>
      <c r="AG24" s="64">
        <f t="shared" si="16"/>
        <v>0</v>
      </c>
      <c r="AH24" s="65">
        <f>IF(C24="",0,IF(C24=Constants!$B$88,8.2,9))</f>
        <v>0</v>
      </c>
      <c r="AI24" s="66">
        <f t="shared" ref="AI24:AI34" si="24">MIN(11-AG24,AH24)</f>
        <v>0</v>
      </c>
      <c r="AJ24" s="67">
        <f t="shared" si="10"/>
        <v>0</v>
      </c>
      <c r="AK24" s="139"/>
    </row>
    <row r="25" spans="1:37" ht="14.25" thickTop="1" thickBot="1" x14ac:dyDescent="0.25">
      <c r="A25" s="58">
        <v>21</v>
      </c>
      <c r="B25" s="76"/>
      <c r="C25" s="68"/>
      <c r="D25" s="78"/>
      <c r="E25" s="78"/>
      <c r="F25" s="78"/>
      <c r="G25" s="78"/>
      <c r="H25" s="78"/>
      <c r="I25" s="72"/>
      <c r="J25" s="73"/>
      <c r="K25" s="80"/>
      <c r="L25" s="72"/>
      <c r="M25" s="80"/>
      <c r="N25" s="74"/>
      <c r="O25" s="80"/>
      <c r="P25" s="74"/>
      <c r="Q25" s="82"/>
      <c r="R25" s="242" t="str">
        <f t="shared" si="11"/>
        <v/>
      </c>
      <c r="S25" s="65">
        <f t="shared" si="19"/>
        <v>0</v>
      </c>
      <c r="T25" s="59">
        <f t="shared" si="1"/>
        <v>0</v>
      </c>
      <c r="U25" s="59">
        <f t="shared" si="2"/>
        <v>0</v>
      </c>
      <c r="V25" s="59">
        <f t="shared" si="3"/>
        <v>0</v>
      </c>
      <c r="W25" s="59">
        <f t="shared" si="4"/>
        <v>0</v>
      </c>
      <c r="X25" s="60">
        <f t="shared" si="20"/>
        <v>0</v>
      </c>
      <c r="Y25" s="60">
        <f t="shared" si="5"/>
        <v>0</v>
      </c>
      <c r="Z25" s="61">
        <f t="shared" si="6"/>
        <v>0</v>
      </c>
      <c r="AA25" s="62">
        <f t="shared" si="21"/>
        <v>1</v>
      </c>
      <c r="AB25" s="63">
        <f t="shared" si="7"/>
        <v>0</v>
      </c>
      <c r="AC25" s="61">
        <f t="shared" si="8"/>
        <v>0</v>
      </c>
      <c r="AD25" s="61">
        <f t="shared" si="22"/>
        <v>1.8</v>
      </c>
      <c r="AE25" s="61">
        <f t="shared" si="9"/>
        <v>0</v>
      </c>
      <c r="AF25" s="64">
        <f t="shared" si="23"/>
        <v>0</v>
      </c>
      <c r="AG25" s="64">
        <f t="shared" si="16"/>
        <v>0</v>
      </c>
      <c r="AH25" s="65">
        <f>IF(C25="",0,IF(C25=Constants!$B$88,8.2,9))</f>
        <v>0</v>
      </c>
      <c r="AI25" s="66">
        <f t="shared" si="24"/>
        <v>0</v>
      </c>
      <c r="AJ25" s="67">
        <f t="shared" si="10"/>
        <v>0</v>
      </c>
      <c r="AK25" s="139"/>
    </row>
    <row r="26" spans="1:37" ht="14.25" thickTop="1" thickBot="1" x14ac:dyDescent="0.25">
      <c r="A26" s="58">
        <v>22</v>
      </c>
      <c r="B26" s="76"/>
      <c r="C26" s="68"/>
      <c r="D26" s="78"/>
      <c r="E26" s="78"/>
      <c r="F26" s="78"/>
      <c r="G26" s="78"/>
      <c r="H26" s="78"/>
      <c r="I26" s="72"/>
      <c r="J26" s="73"/>
      <c r="K26" s="80"/>
      <c r="L26" s="72"/>
      <c r="M26" s="80"/>
      <c r="N26" s="74"/>
      <c r="O26" s="80"/>
      <c r="P26" s="74"/>
      <c r="Q26" s="82"/>
      <c r="R26" s="242" t="str">
        <f t="shared" si="11"/>
        <v/>
      </c>
      <c r="S26" s="65">
        <f t="shared" si="19"/>
        <v>0</v>
      </c>
      <c r="T26" s="59">
        <f t="shared" si="1"/>
        <v>0</v>
      </c>
      <c r="U26" s="59">
        <f t="shared" si="2"/>
        <v>0</v>
      </c>
      <c r="V26" s="59">
        <f t="shared" si="3"/>
        <v>0</v>
      </c>
      <c r="W26" s="59">
        <f t="shared" si="4"/>
        <v>0</v>
      </c>
      <c r="X26" s="60">
        <f t="shared" si="20"/>
        <v>0</v>
      </c>
      <c r="Y26" s="60">
        <f t="shared" si="5"/>
        <v>0</v>
      </c>
      <c r="Z26" s="61">
        <f t="shared" si="6"/>
        <v>0</v>
      </c>
      <c r="AA26" s="62">
        <f t="shared" si="21"/>
        <v>1</v>
      </c>
      <c r="AB26" s="63">
        <f t="shared" si="7"/>
        <v>0</v>
      </c>
      <c r="AC26" s="61">
        <f t="shared" si="8"/>
        <v>0</v>
      </c>
      <c r="AD26" s="61">
        <f t="shared" si="22"/>
        <v>1.8</v>
      </c>
      <c r="AE26" s="61">
        <f t="shared" si="9"/>
        <v>0</v>
      </c>
      <c r="AF26" s="64">
        <f t="shared" si="23"/>
        <v>0</v>
      </c>
      <c r="AG26" s="64">
        <f t="shared" si="16"/>
        <v>0</v>
      </c>
      <c r="AH26" s="65">
        <f>IF(C26="",0,IF(C26=Constants!$B$88,8.2,9))</f>
        <v>0</v>
      </c>
      <c r="AI26" s="66">
        <f t="shared" si="24"/>
        <v>0</v>
      </c>
      <c r="AJ26" s="67">
        <f t="shared" si="10"/>
        <v>0</v>
      </c>
      <c r="AK26" s="139"/>
    </row>
    <row r="27" spans="1:37" ht="14.25" thickTop="1" thickBot="1" x14ac:dyDescent="0.25">
      <c r="A27" s="58">
        <v>23</v>
      </c>
      <c r="B27" s="76"/>
      <c r="C27" s="68"/>
      <c r="D27" s="78"/>
      <c r="E27" s="78"/>
      <c r="F27" s="78"/>
      <c r="G27" s="78"/>
      <c r="H27" s="78"/>
      <c r="I27" s="72"/>
      <c r="J27" s="73"/>
      <c r="K27" s="80"/>
      <c r="L27" s="72"/>
      <c r="M27" s="80"/>
      <c r="N27" s="74"/>
      <c r="O27" s="80"/>
      <c r="P27" s="74"/>
      <c r="Q27" s="82"/>
      <c r="R27" s="242" t="str">
        <f t="shared" si="11"/>
        <v/>
      </c>
      <c r="S27" s="65">
        <f t="shared" si="19"/>
        <v>0</v>
      </c>
      <c r="T27" s="59">
        <f t="shared" si="1"/>
        <v>0</v>
      </c>
      <c r="U27" s="59">
        <f t="shared" si="2"/>
        <v>0</v>
      </c>
      <c r="V27" s="59">
        <f t="shared" si="3"/>
        <v>0</v>
      </c>
      <c r="W27" s="59">
        <f t="shared" si="4"/>
        <v>0</v>
      </c>
      <c r="X27" s="60">
        <f t="shared" si="20"/>
        <v>0</v>
      </c>
      <c r="Y27" s="60">
        <f t="shared" si="5"/>
        <v>0</v>
      </c>
      <c r="Z27" s="61">
        <f t="shared" si="6"/>
        <v>0</v>
      </c>
      <c r="AA27" s="62">
        <f t="shared" si="21"/>
        <v>1</v>
      </c>
      <c r="AB27" s="63">
        <f t="shared" si="7"/>
        <v>0</v>
      </c>
      <c r="AC27" s="61">
        <f t="shared" si="8"/>
        <v>0</v>
      </c>
      <c r="AD27" s="61">
        <f t="shared" si="22"/>
        <v>1.8</v>
      </c>
      <c r="AE27" s="61">
        <f t="shared" si="9"/>
        <v>0</v>
      </c>
      <c r="AF27" s="64">
        <f t="shared" si="23"/>
        <v>0</v>
      </c>
      <c r="AG27" s="64">
        <f t="shared" si="16"/>
        <v>0</v>
      </c>
      <c r="AH27" s="65">
        <f>IF(C27="",0,IF(C27=Constants!$B$88,8.2,9))</f>
        <v>0</v>
      </c>
      <c r="AI27" s="66">
        <f t="shared" si="24"/>
        <v>0</v>
      </c>
      <c r="AJ27" s="67">
        <f t="shared" si="10"/>
        <v>0</v>
      </c>
      <c r="AK27" s="139"/>
    </row>
    <row r="28" spans="1:37" ht="14.25" thickTop="1" thickBot="1" x14ac:dyDescent="0.25">
      <c r="A28" s="58">
        <v>24</v>
      </c>
      <c r="B28" s="76"/>
      <c r="C28" s="68"/>
      <c r="D28" s="78"/>
      <c r="E28" s="78"/>
      <c r="F28" s="78"/>
      <c r="G28" s="78"/>
      <c r="H28" s="78"/>
      <c r="I28" s="72"/>
      <c r="J28" s="73"/>
      <c r="K28" s="80"/>
      <c r="L28" s="72"/>
      <c r="M28" s="80"/>
      <c r="N28" s="74"/>
      <c r="O28" s="80"/>
      <c r="P28" s="74"/>
      <c r="Q28" s="82"/>
      <c r="R28" s="242" t="str">
        <f t="shared" si="11"/>
        <v/>
      </c>
      <c r="S28" s="65">
        <f t="shared" si="19"/>
        <v>0</v>
      </c>
      <c r="T28" s="59">
        <f t="shared" si="1"/>
        <v>0</v>
      </c>
      <c r="U28" s="59">
        <f t="shared" si="2"/>
        <v>0</v>
      </c>
      <c r="V28" s="59">
        <f t="shared" si="3"/>
        <v>0</v>
      </c>
      <c r="W28" s="59">
        <f t="shared" si="4"/>
        <v>0</v>
      </c>
      <c r="X28" s="60">
        <f t="shared" si="20"/>
        <v>0</v>
      </c>
      <c r="Y28" s="60">
        <f t="shared" si="5"/>
        <v>0</v>
      </c>
      <c r="Z28" s="61">
        <f t="shared" si="6"/>
        <v>0</v>
      </c>
      <c r="AA28" s="62">
        <f t="shared" si="21"/>
        <v>1</v>
      </c>
      <c r="AB28" s="63">
        <f t="shared" si="7"/>
        <v>0</v>
      </c>
      <c r="AC28" s="61">
        <f t="shared" si="8"/>
        <v>0</v>
      </c>
      <c r="AD28" s="61">
        <f t="shared" si="22"/>
        <v>1.8</v>
      </c>
      <c r="AE28" s="61">
        <f t="shared" si="9"/>
        <v>0</v>
      </c>
      <c r="AF28" s="64">
        <f t="shared" si="23"/>
        <v>0</v>
      </c>
      <c r="AG28" s="64">
        <f t="shared" si="16"/>
        <v>0</v>
      </c>
      <c r="AH28" s="65">
        <f>IF(C28="",0,IF(C28=Constants!$B$88,8.2,9))</f>
        <v>0</v>
      </c>
      <c r="AI28" s="66">
        <f t="shared" si="24"/>
        <v>0</v>
      </c>
      <c r="AJ28" s="67">
        <f t="shared" si="10"/>
        <v>0</v>
      </c>
      <c r="AK28" s="139"/>
    </row>
    <row r="29" spans="1:37" ht="14.25" thickTop="1" thickBot="1" x14ac:dyDescent="0.25">
      <c r="A29" s="58">
        <v>25</v>
      </c>
      <c r="B29" s="76"/>
      <c r="C29" s="68"/>
      <c r="D29" s="78"/>
      <c r="E29" s="78"/>
      <c r="F29" s="78"/>
      <c r="G29" s="78"/>
      <c r="H29" s="78"/>
      <c r="I29" s="72"/>
      <c r="J29" s="73"/>
      <c r="K29" s="80"/>
      <c r="L29" s="72"/>
      <c r="M29" s="80"/>
      <c r="N29" s="74"/>
      <c r="O29" s="80"/>
      <c r="P29" s="74"/>
      <c r="Q29" s="82"/>
      <c r="R29" s="242" t="str">
        <f t="shared" si="11"/>
        <v/>
      </c>
      <c r="S29" s="65">
        <f t="shared" si="19"/>
        <v>0</v>
      </c>
      <c r="T29" s="59">
        <f t="shared" si="1"/>
        <v>0</v>
      </c>
      <c r="U29" s="59">
        <f t="shared" si="2"/>
        <v>0</v>
      </c>
      <c r="V29" s="59">
        <f t="shared" si="3"/>
        <v>0</v>
      </c>
      <c r="W29" s="59">
        <f t="shared" si="4"/>
        <v>0</v>
      </c>
      <c r="X29" s="60">
        <f t="shared" si="20"/>
        <v>0</v>
      </c>
      <c r="Y29" s="60">
        <f t="shared" si="5"/>
        <v>0</v>
      </c>
      <c r="Z29" s="61">
        <f t="shared" si="6"/>
        <v>0</v>
      </c>
      <c r="AA29" s="62">
        <f t="shared" si="21"/>
        <v>1</v>
      </c>
      <c r="AB29" s="63">
        <f t="shared" si="7"/>
        <v>0</v>
      </c>
      <c r="AC29" s="61">
        <f t="shared" si="8"/>
        <v>0</v>
      </c>
      <c r="AD29" s="61">
        <f t="shared" si="22"/>
        <v>1.8</v>
      </c>
      <c r="AE29" s="61">
        <f t="shared" si="9"/>
        <v>0</v>
      </c>
      <c r="AF29" s="64">
        <f t="shared" si="23"/>
        <v>0</v>
      </c>
      <c r="AG29" s="64">
        <f t="shared" si="16"/>
        <v>0</v>
      </c>
      <c r="AH29" s="65">
        <f>IF(C29="",0,IF(C29=Constants!$B$88,8.2,9))</f>
        <v>0</v>
      </c>
      <c r="AI29" s="66">
        <f t="shared" si="24"/>
        <v>0</v>
      </c>
      <c r="AJ29" s="67">
        <f t="shared" si="10"/>
        <v>0</v>
      </c>
      <c r="AK29" s="139"/>
    </row>
    <row r="30" spans="1:37" ht="14.25" thickTop="1" thickBot="1" x14ac:dyDescent="0.25">
      <c r="A30" s="58">
        <v>26</v>
      </c>
      <c r="B30" s="76"/>
      <c r="C30" s="68"/>
      <c r="D30" s="78"/>
      <c r="E30" s="78"/>
      <c r="F30" s="78"/>
      <c r="G30" s="78"/>
      <c r="H30" s="78"/>
      <c r="I30" s="72"/>
      <c r="J30" s="73"/>
      <c r="K30" s="80"/>
      <c r="L30" s="72"/>
      <c r="M30" s="80"/>
      <c r="N30" s="74"/>
      <c r="O30" s="80"/>
      <c r="P30" s="74"/>
      <c r="Q30" s="82"/>
      <c r="R30" s="242" t="str">
        <f t="shared" si="11"/>
        <v/>
      </c>
      <c r="S30" s="65">
        <f t="shared" si="19"/>
        <v>0</v>
      </c>
      <c r="T30" s="59">
        <f t="shared" si="1"/>
        <v>0</v>
      </c>
      <c r="U30" s="59">
        <f t="shared" si="2"/>
        <v>0</v>
      </c>
      <c r="V30" s="59">
        <f t="shared" si="3"/>
        <v>0</v>
      </c>
      <c r="W30" s="59">
        <f t="shared" si="4"/>
        <v>0</v>
      </c>
      <c r="X30" s="60">
        <f t="shared" si="20"/>
        <v>0</v>
      </c>
      <c r="Y30" s="60">
        <f t="shared" si="5"/>
        <v>0</v>
      </c>
      <c r="Z30" s="61">
        <f t="shared" si="6"/>
        <v>0</v>
      </c>
      <c r="AA30" s="62">
        <f t="shared" si="21"/>
        <v>1</v>
      </c>
      <c r="AB30" s="63">
        <f t="shared" si="7"/>
        <v>0</v>
      </c>
      <c r="AC30" s="61">
        <f t="shared" si="8"/>
        <v>0</v>
      </c>
      <c r="AD30" s="61">
        <f t="shared" si="22"/>
        <v>1.8</v>
      </c>
      <c r="AE30" s="61">
        <f t="shared" si="9"/>
        <v>0</v>
      </c>
      <c r="AF30" s="64">
        <f t="shared" si="23"/>
        <v>0</v>
      </c>
      <c r="AG30" s="64">
        <f t="shared" si="16"/>
        <v>0</v>
      </c>
      <c r="AH30" s="65">
        <f>IF(C30="",0,IF(C30=Constants!$B$88,8.2,9))</f>
        <v>0</v>
      </c>
      <c r="AI30" s="66">
        <f t="shared" si="24"/>
        <v>0</v>
      </c>
      <c r="AJ30" s="67">
        <f t="shared" si="10"/>
        <v>0</v>
      </c>
      <c r="AK30" s="139"/>
    </row>
    <row r="31" spans="1:37" ht="14.25" thickTop="1" thickBot="1" x14ac:dyDescent="0.25">
      <c r="A31" s="58">
        <v>27</v>
      </c>
      <c r="B31" s="76"/>
      <c r="C31" s="68"/>
      <c r="D31" s="78"/>
      <c r="E31" s="78"/>
      <c r="F31" s="78"/>
      <c r="G31" s="78"/>
      <c r="H31" s="78"/>
      <c r="I31" s="72"/>
      <c r="J31" s="73"/>
      <c r="K31" s="80"/>
      <c r="L31" s="72"/>
      <c r="M31" s="80"/>
      <c r="N31" s="74"/>
      <c r="O31" s="80"/>
      <c r="P31" s="74"/>
      <c r="Q31" s="82"/>
      <c r="R31" s="242" t="str">
        <f t="shared" si="11"/>
        <v/>
      </c>
      <c r="S31" s="65">
        <f t="shared" si="19"/>
        <v>0</v>
      </c>
      <c r="T31" s="59">
        <f t="shared" si="1"/>
        <v>0</v>
      </c>
      <c r="U31" s="59">
        <f t="shared" si="2"/>
        <v>0</v>
      </c>
      <c r="V31" s="59">
        <f t="shared" si="3"/>
        <v>0</v>
      </c>
      <c r="W31" s="59">
        <f t="shared" si="4"/>
        <v>0</v>
      </c>
      <c r="X31" s="60">
        <f t="shared" si="20"/>
        <v>0</v>
      </c>
      <c r="Y31" s="60">
        <f t="shared" si="5"/>
        <v>0</v>
      </c>
      <c r="Z31" s="61">
        <f t="shared" si="6"/>
        <v>0</v>
      </c>
      <c r="AA31" s="62">
        <f t="shared" si="21"/>
        <v>1</v>
      </c>
      <c r="AB31" s="63">
        <f t="shared" si="7"/>
        <v>0</v>
      </c>
      <c r="AC31" s="61">
        <f t="shared" si="8"/>
        <v>0</v>
      </c>
      <c r="AD31" s="61">
        <f t="shared" si="22"/>
        <v>1.8</v>
      </c>
      <c r="AE31" s="61">
        <f t="shared" si="9"/>
        <v>0</v>
      </c>
      <c r="AF31" s="64">
        <f t="shared" si="23"/>
        <v>0</v>
      </c>
      <c r="AG31" s="64">
        <f t="shared" si="16"/>
        <v>0</v>
      </c>
      <c r="AH31" s="65">
        <f>IF(C31="",0,IF(C31=Constants!$B$88,8.2,9))</f>
        <v>0</v>
      </c>
      <c r="AI31" s="66">
        <f t="shared" si="24"/>
        <v>0</v>
      </c>
      <c r="AJ31" s="67">
        <f t="shared" si="10"/>
        <v>0</v>
      </c>
      <c r="AK31" s="139"/>
    </row>
    <row r="32" spans="1:37" ht="14.25" thickTop="1" thickBot="1" x14ac:dyDescent="0.25">
      <c r="A32" s="58">
        <v>28</v>
      </c>
      <c r="B32" s="76"/>
      <c r="C32" s="68"/>
      <c r="D32" s="78"/>
      <c r="E32" s="78"/>
      <c r="F32" s="78"/>
      <c r="G32" s="78"/>
      <c r="H32" s="78"/>
      <c r="I32" s="72"/>
      <c r="J32" s="73"/>
      <c r="K32" s="80"/>
      <c r="L32" s="72"/>
      <c r="M32" s="80"/>
      <c r="N32" s="74"/>
      <c r="O32" s="80"/>
      <c r="P32" s="74"/>
      <c r="Q32" s="82"/>
      <c r="R32" s="242" t="str">
        <f t="shared" si="11"/>
        <v/>
      </c>
      <c r="S32" s="65">
        <f t="shared" si="19"/>
        <v>0</v>
      </c>
      <c r="T32" s="59">
        <f t="shared" si="1"/>
        <v>0</v>
      </c>
      <c r="U32" s="59">
        <f t="shared" si="2"/>
        <v>0</v>
      </c>
      <c r="V32" s="59">
        <f t="shared" si="3"/>
        <v>0</v>
      </c>
      <c r="W32" s="59">
        <f t="shared" si="4"/>
        <v>0</v>
      </c>
      <c r="X32" s="60">
        <f t="shared" si="20"/>
        <v>0</v>
      </c>
      <c r="Y32" s="60">
        <f t="shared" si="5"/>
        <v>0</v>
      </c>
      <c r="Z32" s="61">
        <f t="shared" si="6"/>
        <v>0</v>
      </c>
      <c r="AA32" s="62">
        <f t="shared" si="21"/>
        <v>1</v>
      </c>
      <c r="AB32" s="63">
        <f t="shared" si="7"/>
        <v>0</v>
      </c>
      <c r="AC32" s="61">
        <f t="shared" si="8"/>
        <v>0</v>
      </c>
      <c r="AD32" s="61">
        <f t="shared" si="22"/>
        <v>1.8</v>
      </c>
      <c r="AE32" s="61">
        <f t="shared" si="9"/>
        <v>0</v>
      </c>
      <c r="AF32" s="64">
        <f t="shared" si="23"/>
        <v>0</v>
      </c>
      <c r="AG32" s="64">
        <f t="shared" si="16"/>
        <v>0</v>
      </c>
      <c r="AH32" s="65">
        <f>IF(C32="",0,IF(C32=Constants!$B$88,8.2,9))</f>
        <v>0</v>
      </c>
      <c r="AI32" s="66">
        <f t="shared" si="24"/>
        <v>0</v>
      </c>
      <c r="AJ32" s="67">
        <f t="shared" si="10"/>
        <v>0</v>
      </c>
      <c r="AK32" s="139"/>
    </row>
    <row r="33" spans="1:37" ht="14.25" thickTop="1" thickBot="1" x14ac:dyDescent="0.25">
      <c r="A33" s="58">
        <v>29</v>
      </c>
      <c r="B33" s="76"/>
      <c r="C33" s="68"/>
      <c r="D33" s="78"/>
      <c r="E33" s="78"/>
      <c r="F33" s="78"/>
      <c r="G33" s="78"/>
      <c r="H33" s="78"/>
      <c r="I33" s="72"/>
      <c r="J33" s="73"/>
      <c r="K33" s="80"/>
      <c r="L33" s="72"/>
      <c r="M33" s="80"/>
      <c r="N33" s="74"/>
      <c r="O33" s="80"/>
      <c r="P33" s="74"/>
      <c r="Q33" s="82"/>
      <c r="R33" s="242" t="str">
        <f t="shared" si="11"/>
        <v/>
      </c>
      <c r="S33" s="65">
        <f t="shared" si="19"/>
        <v>0</v>
      </c>
      <c r="T33" s="59">
        <f t="shared" si="1"/>
        <v>0</v>
      </c>
      <c r="U33" s="59">
        <f t="shared" si="2"/>
        <v>0</v>
      </c>
      <c r="V33" s="59">
        <f t="shared" si="3"/>
        <v>0</v>
      </c>
      <c r="W33" s="59">
        <f t="shared" si="4"/>
        <v>0</v>
      </c>
      <c r="X33" s="60">
        <f t="shared" si="20"/>
        <v>0</v>
      </c>
      <c r="Y33" s="60">
        <f t="shared" si="5"/>
        <v>0</v>
      </c>
      <c r="Z33" s="61">
        <f t="shared" si="6"/>
        <v>0</v>
      </c>
      <c r="AA33" s="62">
        <f t="shared" si="21"/>
        <v>1</v>
      </c>
      <c r="AB33" s="63">
        <f t="shared" si="7"/>
        <v>0</v>
      </c>
      <c r="AC33" s="61">
        <f t="shared" si="8"/>
        <v>0</v>
      </c>
      <c r="AD33" s="61">
        <f t="shared" si="22"/>
        <v>1.8</v>
      </c>
      <c r="AE33" s="61">
        <f t="shared" si="9"/>
        <v>0</v>
      </c>
      <c r="AF33" s="64">
        <f t="shared" si="23"/>
        <v>0</v>
      </c>
      <c r="AG33" s="64">
        <f t="shared" si="16"/>
        <v>0</v>
      </c>
      <c r="AH33" s="65">
        <f>IF(C33="",0,IF(C33=Constants!$B$88,8.2,9))</f>
        <v>0</v>
      </c>
      <c r="AI33" s="66">
        <f t="shared" si="24"/>
        <v>0</v>
      </c>
      <c r="AJ33" s="67">
        <f t="shared" si="10"/>
        <v>0</v>
      </c>
      <c r="AK33" s="139"/>
    </row>
    <row r="34" spans="1:37" ht="14.25" thickTop="1" thickBot="1" x14ac:dyDescent="0.25">
      <c r="A34" s="58">
        <v>30</v>
      </c>
      <c r="B34" s="76"/>
      <c r="C34" s="68"/>
      <c r="D34" s="78"/>
      <c r="E34" s="78"/>
      <c r="F34" s="78"/>
      <c r="G34" s="78"/>
      <c r="H34" s="78"/>
      <c r="I34" s="72"/>
      <c r="J34" s="73"/>
      <c r="K34" s="80"/>
      <c r="L34" s="72"/>
      <c r="M34" s="80"/>
      <c r="N34" s="74"/>
      <c r="O34" s="80"/>
      <c r="P34" s="74"/>
      <c r="Q34" s="82"/>
      <c r="R34" s="242" t="str">
        <f t="shared" si="11"/>
        <v/>
      </c>
      <c r="S34" s="65">
        <f t="shared" si="19"/>
        <v>0</v>
      </c>
      <c r="T34" s="59">
        <f t="shared" si="1"/>
        <v>0</v>
      </c>
      <c r="U34" s="59">
        <f t="shared" si="2"/>
        <v>0</v>
      </c>
      <c r="V34" s="59">
        <f t="shared" si="3"/>
        <v>0</v>
      </c>
      <c r="W34" s="59">
        <f t="shared" si="4"/>
        <v>0</v>
      </c>
      <c r="X34" s="60">
        <f t="shared" si="20"/>
        <v>0</v>
      </c>
      <c r="Y34" s="60">
        <f t="shared" si="5"/>
        <v>0</v>
      </c>
      <c r="Z34" s="61">
        <f t="shared" si="6"/>
        <v>0</v>
      </c>
      <c r="AA34" s="62">
        <f t="shared" si="21"/>
        <v>1</v>
      </c>
      <c r="AB34" s="63">
        <f t="shared" si="7"/>
        <v>0</v>
      </c>
      <c r="AC34" s="61">
        <f t="shared" si="8"/>
        <v>0</v>
      </c>
      <c r="AD34" s="61">
        <f t="shared" si="22"/>
        <v>1.8</v>
      </c>
      <c r="AE34" s="61">
        <f t="shared" si="9"/>
        <v>0</v>
      </c>
      <c r="AF34" s="64">
        <f t="shared" si="23"/>
        <v>0</v>
      </c>
      <c r="AG34" s="64">
        <f t="shared" si="16"/>
        <v>0</v>
      </c>
      <c r="AH34" s="65">
        <f>IF(C34="",0,IF(C34=Constants!$B$88,8.2,9))</f>
        <v>0</v>
      </c>
      <c r="AI34" s="66">
        <f t="shared" si="24"/>
        <v>0</v>
      </c>
      <c r="AJ34" s="67">
        <f t="shared" si="10"/>
        <v>0</v>
      </c>
      <c r="AK34" s="139"/>
    </row>
    <row r="35" spans="1:37" s="42" customFormat="1" ht="19.5" customHeight="1" thickTop="1" x14ac:dyDescent="0.2">
      <c r="A35" s="140"/>
      <c r="B35" s="141"/>
      <c r="C35" s="141"/>
      <c r="D35" s="142"/>
      <c r="E35" s="142"/>
      <c r="F35" s="142"/>
      <c r="G35" s="142"/>
      <c r="H35" s="142"/>
      <c r="I35" s="142"/>
      <c r="J35" s="143"/>
      <c r="K35" s="143"/>
      <c r="L35" s="142"/>
      <c r="M35" s="143"/>
      <c r="N35" s="142"/>
      <c r="O35" s="142"/>
      <c r="P35" s="142"/>
      <c r="Q35" s="144"/>
      <c r="R35" s="144"/>
      <c r="S35" s="144"/>
      <c r="T35" s="144"/>
      <c r="U35" s="144"/>
      <c r="V35" s="144"/>
      <c r="W35" s="144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0"/>
      <c r="AI35" s="140"/>
      <c r="AJ35" s="140"/>
      <c r="AK35" s="140"/>
    </row>
    <row r="36" spans="1:37" s="43" customFormat="1" ht="21" customHeight="1" x14ac:dyDescent="0.2">
      <c r="A36" s="131"/>
      <c r="B36" s="132" t="str">
        <f>VLOOKUP(ADDRESS(ROW(),COLUMN(),4),MatrixTexteT3,2,FALSE)</f>
        <v>Risultati</v>
      </c>
      <c r="C36" s="131"/>
      <c r="D36" s="131"/>
      <c r="E36" s="131"/>
      <c r="F36" s="228" t="str">
        <f>VLOOKUP(ADDRESS(ROW(),COLUMN(),4),MatrixTexteT3,2,FALSE)</f>
        <v>Risultati di questo foglio</v>
      </c>
      <c r="G36" s="133"/>
      <c r="H36" s="131"/>
      <c r="I36" s="134"/>
      <c r="J36" s="228" t="str">
        <f>VLOOKUP(ADDRESS(ROW(),COLUMN(),4),MatrixTexteT3,2,FALSE)</f>
        <v>Riporto da altri fogli</v>
      </c>
      <c r="K36" s="133"/>
      <c r="L36" s="133"/>
      <c r="M36" s="135"/>
      <c r="N36" s="228" t="str">
        <f>VLOOKUP(ADDRESS(ROW(),COLUMN(),4),MatrixTexteT3,2,FALSE)</f>
        <v>Risultati globali</v>
      </c>
      <c r="O36" s="133"/>
      <c r="P36" s="133"/>
      <c r="Q36" s="133"/>
      <c r="R36" s="135"/>
      <c r="S36" s="50" t="s">
        <v>135</v>
      </c>
      <c r="T36" s="45"/>
      <c r="U36" s="45"/>
      <c r="V36" s="45"/>
      <c r="W36" s="45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K36" s="139"/>
    </row>
    <row r="37" spans="1:37" s="43" customFormat="1" ht="15" customHeight="1" thickBot="1" x14ac:dyDescent="0.25">
      <c r="A37" s="46"/>
      <c r="B37" s="47" t="str">
        <f>VLOOKUP(ADDRESS(ROW(),COLUMN(),4),MatrixTexteT3,2,FALSE)</f>
        <v>Descrizione</v>
      </c>
      <c r="C37" s="83"/>
      <c r="D37" s="83"/>
      <c r="E37" s="83"/>
      <c r="F37" s="302" t="str">
        <f>VLOOKUP(ADDRESS(ROW(),COLUMN(),4),MatrixTexteT3,2,FALSE)</f>
        <v>Superficie netto</v>
      </c>
      <c r="G37" s="303"/>
      <c r="H37" s="304" t="str">
        <f>VLOOKUP(ADDRESS(ROW(),COLUMN(),4),MatrixTexteT3,2,FALSE)</f>
        <v>Risultato</v>
      </c>
      <c r="I37" s="305"/>
      <c r="J37" s="302" t="str">
        <f>VLOOKUP(ADDRESS(ROW(),COLUMN(),4),MatrixTexteT3,2,FALSE)</f>
        <v>Superficie netto</v>
      </c>
      <c r="K37" s="303"/>
      <c r="L37" s="304" t="str">
        <f>VLOOKUP(ADDRESS(ROW(),COLUMN(),4),MatrixTexteT3,2,FALSE)</f>
        <v>Risultato</v>
      </c>
      <c r="M37" s="305"/>
      <c r="N37" s="306" t="str">
        <f>VLOOKUP(ADDRESS(ROW(),COLUMN(),4),MatrixTexteT3,2,FALSE)</f>
        <v>Superficie netto</v>
      </c>
      <c r="O37" s="306"/>
      <c r="P37" s="307" t="str">
        <f>VLOOKUP(ADDRESS(ROW(),COLUMN(),4),MatrixTexteT3,2,FALSE)</f>
        <v>Risultato</v>
      </c>
      <c r="Q37" s="308"/>
      <c r="R37" s="135"/>
      <c r="S37" s="50"/>
      <c r="T37" s="45"/>
      <c r="U37" s="45"/>
      <c r="V37" s="45"/>
      <c r="W37" s="45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K37" s="139"/>
    </row>
    <row r="38" spans="1:37" s="43" customFormat="1" ht="16.5" customHeight="1" thickTop="1" thickBot="1" x14ac:dyDescent="0.25">
      <c r="A38" s="84"/>
      <c r="B38" s="118" t="str">
        <f>VLOOKUP(ADDRESS(ROW(),COLUMN(),4),MatrixTexteT3,2,FALSE)&amp;TEXT(Mindesterfüllung,"0%")&amp;")"</f>
        <v>Quota d'illuminazione naturale (min.)50%)</v>
      </c>
      <c r="C38" s="85"/>
      <c r="D38" s="85"/>
      <c r="E38" s="85"/>
      <c r="F38" s="125">
        <f>S38</f>
        <v>0</v>
      </c>
      <c r="G38" s="118" t="s">
        <v>140</v>
      </c>
      <c r="H38" s="236">
        <f>AJ38</f>
        <v>0</v>
      </c>
      <c r="I38" s="127" t="s">
        <v>142</v>
      </c>
      <c r="J38" s="229"/>
      <c r="K38" s="118" t="s">
        <v>140</v>
      </c>
      <c r="L38" s="229"/>
      <c r="M38" s="127" t="s">
        <v>142</v>
      </c>
      <c r="N38" s="129">
        <f>F38+J38</f>
        <v>0</v>
      </c>
      <c r="O38" s="118" t="s">
        <v>140</v>
      </c>
      <c r="P38" s="137">
        <f>IF(F38=0,0,(F38*H38+J38*L38)/N38)</f>
        <v>0</v>
      </c>
      <c r="Q38" s="118" t="s">
        <v>142</v>
      </c>
      <c r="R38" s="127"/>
      <c r="S38" s="48">
        <f>SUMPRODUCT(S5:S34*H5:H34)</f>
        <v>0</v>
      </c>
      <c r="T38" s="45"/>
      <c r="U38" s="45"/>
      <c r="V38" s="45"/>
      <c r="W38" s="45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J38" s="49">
        <f>IF(S38=0,0,(SUMPRODUCT(S5:S34*H5:H34*AJ5:AJ34)/S38)*100)</f>
        <v>0</v>
      </c>
      <c r="AK38" s="139"/>
    </row>
    <row r="39" spans="1:37" s="43" customFormat="1" ht="16.5" customHeight="1" thickTop="1" thickBot="1" x14ac:dyDescent="0.25">
      <c r="A39" s="84"/>
      <c r="B39" s="118" t="str">
        <f>VLOOKUP(ADDRESS(ROW(),COLUMN(),4),MatrixTexteT3,2,FALSE)&amp;TEXT(MaxUFläche,"0%")&amp;")"</f>
        <v>Quota di superficie con un risultato insufficiente (max.20%)</v>
      </c>
      <c r="C39" s="85"/>
      <c r="D39" s="85"/>
      <c r="E39" s="85"/>
      <c r="F39" s="126">
        <f>S39</f>
        <v>0</v>
      </c>
      <c r="G39" s="86" t="s">
        <v>140</v>
      </c>
      <c r="H39" s="237">
        <f>IF(F38=0,0,F39/F38*100)</f>
        <v>0</v>
      </c>
      <c r="I39" s="128" t="s">
        <v>142</v>
      </c>
      <c r="J39" s="230"/>
      <c r="K39" s="86" t="s">
        <v>140</v>
      </c>
      <c r="L39" s="136"/>
      <c r="M39" s="128"/>
      <c r="N39" s="130">
        <f>F39+J39</f>
        <v>0</v>
      </c>
      <c r="O39" s="86" t="s">
        <v>140</v>
      </c>
      <c r="P39" s="138">
        <f>IF(F38=0,0,N39/N38*100)</f>
        <v>0</v>
      </c>
      <c r="Q39" s="86" t="s">
        <v>142</v>
      </c>
      <c r="R39" s="128"/>
      <c r="S39" s="48">
        <f>SUMPRODUCT((AJ5:AJ34&lt;Befriedigend)*S5:S34*H5:H34)</f>
        <v>0</v>
      </c>
      <c r="T39" s="45"/>
      <c r="U39" s="45"/>
      <c r="V39" s="45"/>
      <c r="W39" s="45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K39" s="139"/>
    </row>
    <row r="40" spans="1:37" s="43" customFormat="1" ht="25.5" customHeight="1" thickTop="1" thickBot="1" x14ac:dyDescent="0.25">
      <c r="A40" s="248"/>
      <c r="B40" s="249" t="str">
        <f>VLOOKUP(ADDRESS(ROW(),COLUMN(),4),MatrixTexteT3,2,FALSE)</f>
        <v xml:space="preserve">Le esigenze per Minergie-Eco </v>
      </c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301" t="str">
        <f>IF(AND((P38/100)&gt;=Gut,(P39/100)&lt;=MaxUFläche),Texte!$B$215,IF(AND((P38/100)&gt;=Mindesterfüllung,(P39/100)&lt;=MaxUFläche),Texte!$B$216,Texte!$B$217))</f>
        <v>non sono soddisfatte</v>
      </c>
      <c r="O40" s="301"/>
      <c r="P40" s="301"/>
      <c r="Q40" s="301"/>
      <c r="R40" s="301"/>
      <c r="S40" s="45"/>
      <c r="T40" s="45"/>
      <c r="U40" s="45"/>
      <c r="V40" s="45"/>
      <c r="W40" s="45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K40" s="139"/>
    </row>
    <row r="41" spans="1:37" s="43" customFormat="1" ht="13.5" thickTop="1" x14ac:dyDescent="0.2">
      <c r="A41" s="139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39"/>
      <c r="AI41" s="139"/>
      <c r="AJ41" s="139"/>
      <c r="AK41" s="139"/>
    </row>
    <row r="42" spans="1:37" s="43" customFormat="1" x14ac:dyDescent="0.2">
      <c r="A42" s="139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39"/>
      <c r="AI42" s="139"/>
      <c r="AJ42" s="139"/>
      <c r="AK42" s="139"/>
    </row>
    <row r="43" spans="1:37" s="43" customFormat="1" x14ac:dyDescent="0.2">
      <c r="B43" s="44"/>
      <c r="C43" s="44"/>
      <c r="D43" s="44"/>
      <c r="E43" s="44"/>
      <c r="F43" s="44"/>
      <c r="G43" s="44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7" s="43" customFormat="1" x14ac:dyDescent="0.2">
      <c r="B44" s="44"/>
      <c r="C44" s="44"/>
      <c r="D44" s="44"/>
      <c r="E44" s="44"/>
      <c r="F44" s="44"/>
      <c r="G44" s="44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spans="1:37" s="43" customFormat="1" x14ac:dyDescent="0.2">
      <c r="B45" s="44"/>
      <c r="C45" s="44"/>
      <c r="D45" s="44"/>
      <c r="E45" s="44"/>
      <c r="F45" s="44"/>
      <c r="G45" s="44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spans="1:37" s="43" customFormat="1" x14ac:dyDescent="0.2">
      <c r="B46" s="44"/>
      <c r="C46" s="44"/>
      <c r="D46" s="44"/>
      <c r="E46" s="44"/>
      <c r="F46" s="44"/>
      <c r="G46" s="44"/>
      <c r="H46" s="44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spans="1:37" s="43" customFormat="1" x14ac:dyDescent="0.2">
      <c r="B47" s="44"/>
      <c r="C47" s="44"/>
      <c r="D47" s="44"/>
      <c r="E47" s="44"/>
      <c r="F47" s="44"/>
      <c r="G47" s="44"/>
      <c r="H47" s="44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spans="1:37" s="43" customFormat="1" x14ac:dyDescent="0.2">
      <c r="B48" s="44"/>
      <c r="C48" s="44"/>
      <c r="D48" s="44"/>
      <c r="E48" s="44"/>
      <c r="F48" s="44"/>
      <c r="G48" s="44"/>
      <c r="H48" s="44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spans="2:33" s="43" customFormat="1" x14ac:dyDescent="0.2">
      <c r="B49" s="44"/>
      <c r="C49" s="44"/>
      <c r="D49" s="44"/>
      <c r="E49" s="44"/>
      <c r="F49" s="44"/>
      <c r="G49" s="44"/>
      <c r="H49" s="44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spans="2:33" s="43" customFormat="1" x14ac:dyDescent="0.2">
      <c r="B50" s="44"/>
      <c r="C50" s="44"/>
      <c r="D50" s="44"/>
      <c r="E50" s="44"/>
      <c r="F50" s="44"/>
      <c r="G50" s="44"/>
      <c r="H50" s="44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spans="2:33" s="43" customFormat="1" x14ac:dyDescent="0.2">
      <c r="B51" s="44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spans="2:33" s="43" customFormat="1" x14ac:dyDescent="0.2">
      <c r="B52" s="44"/>
      <c r="C52" s="44"/>
      <c r="D52" s="44"/>
      <c r="E52" s="44"/>
      <c r="F52" s="44"/>
      <c r="G52" s="44"/>
      <c r="H52" s="44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spans="2:33" s="43" customFormat="1" x14ac:dyDescent="0.2">
      <c r="B53" s="44"/>
      <c r="C53" s="44"/>
      <c r="D53" s="44"/>
      <c r="E53" s="44"/>
      <c r="F53" s="44"/>
      <c r="G53" s="44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spans="2:33" s="43" customFormat="1" x14ac:dyDescent="0.2">
      <c r="B54" s="44"/>
      <c r="C54" s="44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 spans="2:33" s="43" customFormat="1" x14ac:dyDescent="0.2">
      <c r="B55" s="44"/>
      <c r="C55" s="44"/>
      <c r="D55" s="44"/>
      <c r="E55" s="44"/>
      <c r="F55" s="44"/>
      <c r="G55" s="44"/>
      <c r="H55" s="44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 spans="2:33" s="43" customFormat="1" x14ac:dyDescent="0.2">
      <c r="B56" s="44"/>
      <c r="C56" s="44"/>
      <c r="D56" s="44"/>
      <c r="E56" s="44"/>
      <c r="F56" s="44"/>
      <c r="G56" s="44"/>
      <c r="H56" s="44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 spans="2:33" s="43" customFormat="1" x14ac:dyDescent="0.2">
      <c r="B57" s="44"/>
      <c r="C57" s="44"/>
      <c r="D57" s="44"/>
      <c r="E57" s="44"/>
      <c r="F57" s="44"/>
      <c r="G57" s="44"/>
      <c r="H57" s="44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 spans="2:33" s="43" customFormat="1" x14ac:dyDescent="0.2">
      <c r="B58" s="44"/>
      <c r="C58" s="44"/>
      <c r="D58" s="44"/>
      <c r="E58" s="44"/>
      <c r="F58" s="44"/>
      <c r="G58" s="44"/>
      <c r="H58" s="44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 spans="2:33" s="43" customFormat="1" x14ac:dyDescent="0.2">
      <c r="B59" s="44"/>
      <c r="C59" s="44"/>
      <c r="D59" s="44"/>
      <c r="E59" s="44"/>
      <c r="F59" s="44"/>
      <c r="G59" s="44"/>
      <c r="H59" s="44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 spans="2:33" s="43" customFormat="1" x14ac:dyDescent="0.2">
      <c r="B60" s="44"/>
      <c r="C60" s="44"/>
      <c r="D60" s="44"/>
      <c r="E60" s="44"/>
      <c r="F60" s="44"/>
      <c r="G60" s="44"/>
      <c r="H60" s="44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 spans="2:33" s="43" customFormat="1" x14ac:dyDescent="0.2">
      <c r="B61" s="44"/>
      <c r="C61" s="44"/>
      <c r="D61" s="44"/>
      <c r="E61" s="44"/>
      <c r="F61" s="44"/>
      <c r="G61" s="44"/>
      <c r="H61" s="44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 spans="2:33" s="43" customFormat="1" x14ac:dyDescent="0.2">
      <c r="B62" s="44"/>
      <c r="C62" s="44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 spans="2:33" s="43" customFormat="1" x14ac:dyDescent="0.2">
      <c r="B63" s="44"/>
      <c r="C63" s="44"/>
      <c r="D63" s="44"/>
      <c r="E63" s="44"/>
      <c r="F63" s="44"/>
      <c r="G63" s="44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 spans="2:33" s="43" customFormat="1" x14ac:dyDescent="0.2">
      <c r="B64" s="44"/>
      <c r="C64" s="44"/>
      <c r="D64" s="44"/>
      <c r="E64" s="44"/>
      <c r="F64" s="44"/>
      <c r="G64" s="44"/>
      <c r="H64" s="44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 spans="2:33" s="43" customFormat="1" x14ac:dyDescent="0.2">
      <c r="B65" s="44"/>
      <c r="C65" s="44"/>
      <c r="D65" s="44"/>
      <c r="E65" s="44"/>
      <c r="F65" s="44"/>
      <c r="G65" s="44"/>
      <c r="H65" s="44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 spans="2:33" s="43" customFormat="1" x14ac:dyDescent="0.2">
      <c r="B66" s="44"/>
      <c r="C66" s="44"/>
      <c r="D66" s="44"/>
      <c r="E66" s="44"/>
      <c r="F66" s="44"/>
      <c r="G66" s="44"/>
      <c r="H66" s="44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 spans="2:33" s="43" customFormat="1" x14ac:dyDescent="0.2">
      <c r="B67" s="44"/>
      <c r="C67" s="44"/>
      <c r="D67" s="44"/>
      <c r="E67" s="44"/>
      <c r="F67" s="44"/>
      <c r="G67" s="44"/>
      <c r="H67" s="44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 spans="2:33" s="43" customFormat="1" x14ac:dyDescent="0.2">
      <c r="B68" s="44"/>
      <c r="C68" s="44"/>
      <c r="D68" s="44"/>
      <c r="E68" s="44"/>
      <c r="F68" s="44"/>
      <c r="G68" s="44"/>
      <c r="H68" s="44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 spans="2:33" s="43" customFormat="1" x14ac:dyDescent="0.2">
      <c r="B69" s="44"/>
      <c r="C69" s="44"/>
      <c r="D69" s="44"/>
      <c r="E69" s="44"/>
      <c r="F69" s="44"/>
      <c r="G69" s="44"/>
      <c r="H69" s="44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 spans="2:33" s="43" customFormat="1" x14ac:dyDescent="0.2">
      <c r="B70" s="44"/>
      <c r="C70" s="44"/>
      <c r="D70" s="44"/>
      <c r="E70" s="44"/>
      <c r="F70" s="44"/>
      <c r="G70" s="44"/>
      <c r="H70" s="44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 spans="2:33" s="43" customFormat="1" x14ac:dyDescent="0.2">
      <c r="B71" s="44"/>
      <c r="C71" s="44"/>
      <c r="D71" s="44"/>
      <c r="E71" s="44"/>
      <c r="F71" s="44"/>
      <c r="G71" s="44"/>
      <c r="H71" s="44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 spans="2:33" s="43" customFormat="1" x14ac:dyDescent="0.2">
      <c r="B72" s="44"/>
      <c r="C72" s="44"/>
      <c r="D72" s="44"/>
      <c r="E72" s="44"/>
      <c r="F72" s="44"/>
      <c r="G72" s="44"/>
      <c r="H72" s="44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spans="2:33" s="43" customFormat="1" x14ac:dyDescent="0.2">
      <c r="B73" s="44"/>
      <c r="C73" s="44"/>
      <c r="D73" s="44"/>
      <c r="E73" s="44"/>
      <c r="F73" s="44"/>
      <c r="G73" s="44"/>
      <c r="H73" s="44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 spans="2:33" s="43" customFormat="1" x14ac:dyDescent="0.2">
      <c r="B74" s="44"/>
      <c r="C74" s="44"/>
      <c r="D74" s="44"/>
      <c r="E74" s="44"/>
      <c r="F74" s="44"/>
      <c r="G74" s="44"/>
      <c r="H74" s="44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 spans="2:33" s="43" customFormat="1" x14ac:dyDescent="0.2">
      <c r="B75" s="44"/>
      <c r="C75" s="44"/>
      <c r="D75" s="44"/>
      <c r="E75" s="44"/>
      <c r="F75" s="44"/>
      <c r="G75" s="44"/>
      <c r="H75" s="4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 spans="2:33" s="43" customFormat="1" x14ac:dyDescent="0.2">
      <c r="B76" s="44"/>
      <c r="C76" s="44"/>
      <c r="D76" s="44"/>
      <c r="E76" s="44"/>
      <c r="F76" s="44"/>
      <c r="G76" s="44"/>
      <c r="H76" s="44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 spans="2:33" s="43" customFormat="1" x14ac:dyDescent="0.2">
      <c r="B77" s="44"/>
      <c r="C77" s="44"/>
      <c r="D77" s="44"/>
      <c r="E77" s="44"/>
      <c r="F77" s="44"/>
      <c r="G77" s="44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 spans="2:33" s="43" customFormat="1" x14ac:dyDescent="0.2">
      <c r="B78" s="44"/>
      <c r="C78" s="44"/>
      <c r="D78" s="44"/>
      <c r="E78" s="44"/>
      <c r="F78" s="44"/>
      <c r="G78" s="44"/>
      <c r="H78" s="44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 spans="2:33" s="43" customFormat="1" x14ac:dyDescent="0.2">
      <c r="B79" s="44"/>
      <c r="C79" s="44"/>
      <c r="D79" s="44"/>
      <c r="E79" s="44"/>
      <c r="F79" s="44"/>
      <c r="G79" s="44"/>
      <c r="H79" s="44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spans="2:33" s="43" customFormat="1" x14ac:dyDescent="0.2">
      <c r="B80" s="44"/>
      <c r="C80" s="44"/>
      <c r="D80" s="44"/>
      <c r="E80" s="44"/>
      <c r="F80" s="44"/>
      <c r="G80" s="44"/>
      <c r="H80" s="44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 spans="2:33" s="43" customFormat="1" x14ac:dyDescent="0.2">
      <c r="B81" s="44"/>
      <c r="C81" s="44"/>
      <c r="D81" s="44"/>
      <c r="E81" s="44"/>
      <c r="F81" s="44"/>
      <c r="G81" s="44"/>
      <c r="H81" s="4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2:33" s="43" customFormat="1" x14ac:dyDescent="0.2">
      <c r="B82" s="44"/>
      <c r="C82" s="44"/>
      <c r="D82" s="44"/>
      <c r="E82" s="44"/>
      <c r="F82" s="44"/>
      <c r="G82" s="44"/>
      <c r="H82" s="4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2:33" s="43" customFormat="1" x14ac:dyDescent="0.2">
      <c r="B83" s="44"/>
      <c r="C83" s="44"/>
      <c r="D83" s="44"/>
      <c r="E83" s="44"/>
      <c r="F83" s="44"/>
      <c r="G83" s="44"/>
      <c r="H83" s="4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2:33" s="43" customFormat="1" x14ac:dyDescent="0.2">
      <c r="B84" s="44"/>
      <c r="C84" s="44"/>
      <c r="D84" s="44"/>
      <c r="E84" s="44"/>
      <c r="F84" s="44"/>
      <c r="G84" s="44"/>
      <c r="H84" s="44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2:33" s="43" customFormat="1" x14ac:dyDescent="0.2">
      <c r="B85" s="44"/>
      <c r="C85" s="44"/>
      <c r="D85" s="44"/>
      <c r="E85" s="44"/>
      <c r="F85" s="44"/>
      <c r="G85" s="44"/>
      <c r="H85" s="44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2:33" s="43" customFormat="1" x14ac:dyDescent="0.2">
      <c r="B86" s="44"/>
      <c r="C86" s="44"/>
      <c r="D86" s="44"/>
      <c r="E86" s="44"/>
      <c r="F86" s="44"/>
      <c r="G86" s="44"/>
      <c r="H86" s="44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2:33" s="43" customFormat="1" x14ac:dyDescent="0.2">
      <c r="B87" s="44"/>
      <c r="C87" s="44"/>
      <c r="D87" s="44"/>
      <c r="E87" s="44"/>
      <c r="F87" s="44"/>
      <c r="G87" s="44"/>
      <c r="H87" s="44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2:33" s="43" customFormat="1" x14ac:dyDescent="0.2">
      <c r="B88" s="44"/>
      <c r="C88" s="44"/>
      <c r="D88" s="44"/>
      <c r="E88" s="44"/>
      <c r="F88" s="44"/>
      <c r="G88" s="44"/>
      <c r="H88" s="44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2:33" s="43" customFormat="1" x14ac:dyDescent="0.2">
      <c r="B89" s="44"/>
      <c r="C89" s="44"/>
      <c r="D89" s="44"/>
      <c r="E89" s="44"/>
      <c r="F89" s="44"/>
      <c r="G89" s="44"/>
      <c r="H89" s="44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2:33" s="43" customFormat="1" x14ac:dyDescent="0.2">
      <c r="B90" s="44"/>
      <c r="C90" s="44"/>
      <c r="D90" s="44"/>
      <c r="E90" s="44"/>
      <c r="F90" s="44"/>
      <c r="G90" s="44"/>
      <c r="H90" s="44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2:33" s="43" customFormat="1" x14ac:dyDescent="0.2">
      <c r="B91" s="44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2:33" s="43" customFormat="1" x14ac:dyDescent="0.2">
      <c r="B92" s="44"/>
      <c r="C92" s="44"/>
      <c r="D92" s="44"/>
      <c r="E92" s="44"/>
      <c r="F92" s="44"/>
      <c r="G92" s="44"/>
      <c r="H92" s="44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2:33" s="43" customFormat="1" x14ac:dyDescent="0.2">
      <c r="B93" s="44"/>
      <c r="C93" s="44"/>
      <c r="D93" s="44"/>
      <c r="E93" s="44"/>
      <c r="F93" s="44"/>
      <c r="G93" s="44"/>
      <c r="H93" s="44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2:33" s="43" customFormat="1" x14ac:dyDescent="0.2">
      <c r="B94" s="44"/>
      <c r="C94" s="44"/>
      <c r="D94" s="44"/>
      <c r="E94" s="44"/>
      <c r="F94" s="44"/>
      <c r="G94" s="44"/>
      <c r="H94" s="44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2:33" s="43" customFormat="1" x14ac:dyDescent="0.2">
      <c r="B95" s="45"/>
      <c r="C95" s="44"/>
      <c r="D95" s="44"/>
      <c r="E95" s="44"/>
      <c r="F95" s="44"/>
      <c r="G95" s="44"/>
      <c r="H95" s="44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2:33" x14ac:dyDescent="0.2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</row>
    <row r="97" spans="2:33" x14ac:dyDescent="0.2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</row>
    <row r="98" spans="2:33" x14ac:dyDescent="0.2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</row>
    <row r="99" spans="2:33" x14ac:dyDescent="0.2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</row>
    <row r="100" spans="2:33" x14ac:dyDescent="0.2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</row>
    <row r="101" spans="2:33" x14ac:dyDescent="0.2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</row>
    <row r="102" spans="2:33" x14ac:dyDescent="0.2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</row>
    <row r="103" spans="2:33" x14ac:dyDescent="0.2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</row>
    <row r="104" spans="2:33" x14ac:dyDescent="0.2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</row>
    <row r="105" spans="2:33" x14ac:dyDescent="0.2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</row>
    <row r="106" spans="2:33" x14ac:dyDescent="0.2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</row>
    <row r="107" spans="2:33" x14ac:dyDescent="0.2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</row>
    <row r="108" spans="2:33" x14ac:dyDescent="0.2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</row>
    <row r="109" spans="2:33" x14ac:dyDescent="0.2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</row>
    <row r="110" spans="2:33" x14ac:dyDescent="0.2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</row>
    <row r="111" spans="2:33" x14ac:dyDescent="0.2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</row>
    <row r="112" spans="2:33" x14ac:dyDescent="0.2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</row>
    <row r="113" spans="2:33" x14ac:dyDescent="0.2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</row>
    <row r="114" spans="2:33" x14ac:dyDescent="0.2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</row>
    <row r="115" spans="2:33" x14ac:dyDescent="0.2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</row>
    <row r="116" spans="2:33" x14ac:dyDescent="0.2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</row>
    <row r="117" spans="2:33" x14ac:dyDescent="0.2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</row>
    <row r="118" spans="2:33" x14ac:dyDescent="0.2"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</row>
    <row r="119" spans="2:33" x14ac:dyDescent="0.2"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</row>
    <row r="120" spans="2:33" x14ac:dyDescent="0.2"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</row>
    <row r="121" spans="2:33" x14ac:dyDescent="0.2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</row>
    <row r="122" spans="2:33" x14ac:dyDescent="0.2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</row>
    <row r="123" spans="2:33" x14ac:dyDescent="0.2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</row>
    <row r="124" spans="2:33" x14ac:dyDescent="0.2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</row>
    <row r="125" spans="2:33" x14ac:dyDescent="0.2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</row>
    <row r="126" spans="2:33" x14ac:dyDescent="0.2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</row>
    <row r="127" spans="2:33" x14ac:dyDescent="0.2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</row>
    <row r="128" spans="2:33" x14ac:dyDescent="0.2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</row>
    <row r="129" spans="2:33" x14ac:dyDescent="0.2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</row>
    <row r="130" spans="2:33" x14ac:dyDescent="0.2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</row>
    <row r="131" spans="2:33" x14ac:dyDescent="0.2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</row>
    <row r="132" spans="2:33" x14ac:dyDescent="0.2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</row>
    <row r="133" spans="2:33" x14ac:dyDescent="0.2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</row>
    <row r="134" spans="2:33" x14ac:dyDescent="0.2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</row>
    <row r="135" spans="2:33" x14ac:dyDescent="0.2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</row>
    <row r="136" spans="2:33" x14ac:dyDescent="0.2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</row>
    <row r="137" spans="2:33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</row>
    <row r="138" spans="2:33" x14ac:dyDescent="0.2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</row>
    <row r="139" spans="2:33" x14ac:dyDescent="0.2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</row>
    <row r="140" spans="2:33" x14ac:dyDescent="0.2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</row>
    <row r="141" spans="2:33" x14ac:dyDescent="0.2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</row>
    <row r="142" spans="2:33" x14ac:dyDescent="0.2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</row>
    <row r="143" spans="2:33" x14ac:dyDescent="0.2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</row>
    <row r="144" spans="2:33" x14ac:dyDescent="0.2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</row>
    <row r="145" spans="2:33" x14ac:dyDescent="0.2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</row>
    <row r="146" spans="2:33" x14ac:dyDescent="0.2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</row>
    <row r="147" spans="2:33" x14ac:dyDescent="0.2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</row>
    <row r="148" spans="2:33" x14ac:dyDescent="0.2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</row>
    <row r="149" spans="2:33" x14ac:dyDescent="0.2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</row>
    <row r="150" spans="2:33" x14ac:dyDescent="0.2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</row>
    <row r="151" spans="2:33" x14ac:dyDescent="0.2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</row>
    <row r="152" spans="2:33" x14ac:dyDescent="0.2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</row>
    <row r="153" spans="2:33" x14ac:dyDescent="0.2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</row>
    <row r="154" spans="2:33" x14ac:dyDescent="0.2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</row>
    <row r="155" spans="2:33" x14ac:dyDescent="0.2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</row>
    <row r="156" spans="2:33" x14ac:dyDescent="0.2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</row>
    <row r="157" spans="2:33" x14ac:dyDescent="0.2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</row>
    <row r="158" spans="2:33" x14ac:dyDescent="0.2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</row>
    <row r="159" spans="2:33" x14ac:dyDescent="0.2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</row>
    <row r="160" spans="2:33" x14ac:dyDescent="0.2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</row>
    <row r="161" spans="2:33" x14ac:dyDescent="0.2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</row>
    <row r="162" spans="2:33" x14ac:dyDescent="0.2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</row>
    <row r="163" spans="2:33" x14ac:dyDescent="0.2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</row>
    <row r="164" spans="2:33" x14ac:dyDescent="0.2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</row>
    <row r="165" spans="2:33" x14ac:dyDescent="0.2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</row>
    <row r="166" spans="2:33" x14ac:dyDescent="0.2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</row>
    <row r="167" spans="2:33" x14ac:dyDescent="0.2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</row>
    <row r="168" spans="2:33" x14ac:dyDescent="0.2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</row>
    <row r="169" spans="2:33" x14ac:dyDescent="0.2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</row>
    <row r="170" spans="2:33" x14ac:dyDescent="0.2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</row>
    <row r="171" spans="2:33" x14ac:dyDescent="0.2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</row>
    <row r="172" spans="2:33" x14ac:dyDescent="0.2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</row>
    <row r="173" spans="2:33" x14ac:dyDescent="0.2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</row>
    <row r="174" spans="2:33" x14ac:dyDescent="0.2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</row>
    <row r="175" spans="2:33" x14ac:dyDescent="0.2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</row>
    <row r="176" spans="2:33" x14ac:dyDescent="0.2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</row>
    <row r="177" spans="2:33" x14ac:dyDescent="0.2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</row>
    <row r="178" spans="2:33" x14ac:dyDescent="0.2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</row>
    <row r="179" spans="2:33" x14ac:dyDescent="0.2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</row>
    <row r="180" spans="2:33" x14ac:dyDescent="0.2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</row>
    <row r="181" spans="2:33" x14ac:dyDescent="0.2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</row>
    <row r="182" spans="2:33" x14ac:dyDescent="0.2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</row>
    <row r="183" spans="2:33" x14ac:dyDescent="0.2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</row>
    <row r="184" spans="2:33" x14ac:dyDescent="0.2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</row>
    <row r="185" spans="2:33" x14ac:dyDescent="0.2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</row>
    <row r="186" spans="2:33" x14ac:dyDescent="0.2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</row>
    <row r="187" spans="2:33" x14ac:dyDescent="0.2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</row>
    <row r="188" spans="2:33" x14ac:dyDescent="0.2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</row>
    <row r="189" spans="2:33" x14ac:dyDescent="0.2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</row>
    <row r="190" spans="2:33" x14ac:dyDescent="0.2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</row>
    <row r="191" spans="2:33" x14ac:dyDescent="0.2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</row>
    <row r="192" spans="2:33" x14ac:dyDescent="0.2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</row>
    <row r="193" spans="2:33" x14ac:dyDescent="0.2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</row>
    <row r="194" spans="2:33" x14ac:dyDescent="0.2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</row>
    <row r="195" spans="2:33" x14ac:dyDescent="0.2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</row>
    <row r="196" spans="2:33" x14ac:dyDescent="0.2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</row>
    <row r="197" spans="2:33" x14ac:dyDescent="0.2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</row>
    <row r="198" spans="2:33" x14ac:dyDescent="0.2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</row>
    <row r="199" spans="2:33" x14ac:dyDescent="0.2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</row>
    <row r="200" spans="2:33" x14ac:dyDescent="0.2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</row>
    <row r="201" spans="2:33" x14ac:dyDescent="0.2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</row>
    <row r="202" spans="2:33" x14ac:dyDescent="0.2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</row>
    <row r="203" spans="2:33" x14ac:dyDescent="0.2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</row>
    <row r="204" spans="2:33" x14ac:dyDescent="0.2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</row>
    <row r="205" spans="2:33" x14ac:dyDescent="0.2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</row>
    <row r="206" spans="2:33" x14ac:dyDescent="0.2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</row>
    <row r="207" spans="2:33" x14ac:dyDescent="0.2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</row>
    <row r="208" spans="2:33" x14ac:dyDescent="0.2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</row>
    <row r="209" spans="2:33" x14ac:dyDescent="0.2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</row>
    <row r="210" spans="2:33" x14ac:dyDescent="0.2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</row>
    <row r="211" spans="2:33" x14ac:dyDescent="0.2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</row>
    <row r="212" spans="2:33" x14ac:dyDescent="0.2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</row>
    <row r="213" spans="2:33" x14ac:dyDescent="0.2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</row>
    <row r="214" spans="2:33" x14ac:dyDescent="0.2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</row>
    <row r="215" spans="2:33" x14ac:dyDescent="0.2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</row>
    <row r="216" spans="2:33" x14ac:dyDescent="0.2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</row>
    <row r="217" spans="2:33" x14ac:dyDescent="0.2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</row>
    <row r="218" spans="2:33" x14ac:dyDescent="0.2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</row>
    <row r="219" spans="2:33" x14ac:dyDescent="0.2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</row>
    <row r="220" spans="2:33" x14ac:dyDescent="0.2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</row>
    <row r="221" spans="2:33" x14ac:dyDescent="0.2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</row>
    <row r="222" spans="2:33" x14ac:dyDescent="0.2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</row>
    <row r="223" spans="2:33" x14ac:dyDescent="0.2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</row>
    <row r="224" spans="2:33" x14ac:dyDescent="0.2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</row>
    <row r="225" spans="2:23" x14ac:dyDescent="0.2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</row>
    <row r="226" spans="2:23" x14ac:dyDescent="0.2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</row>
    <row r="227" spans="2:23" x14ac:dyDescent="0.2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</row>
    <row r="228" spans="2:23" x14ac:dyDescent="0.2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</row>
    <row r="229" spans="2:23" x14ac:dyDescent="0.2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</row>
    <row r="230" spans="2:23" x14ac:dyDescent="0.2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</row>
    <row r="231" spans="2:23" x14ac:dyDescent="0.2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</row>
    <row r="232" spans="2:23" x14ac:dyDescent="0.2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</row>
    <row r="233" spans="2:23" x14ac:dyDescent="0.2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</row>
    <row r="234" spans="2:23" x14ac:dyDescent="0.2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</row>
    <row r="235" spans="2:23" x14ac:dyDescent="0.2"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</row>
    <row r="236" spans="2:23" x14ac:dyDescent="0.2"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</row>
    <row r="237" spans="2:23" x14ac:dyDescent="0.2"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</row>
    <row r="238" spans="2:23" x14ac:dyDescent="0.2"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</row>
    <row r="239" spans="2:23" x14ac:dyDescent="0.2"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</row>
    <row r="240" spans="2:23" x14ac:dyDescent="0.2"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</row>
    <row r="241" spans="2:23" x14ac:dyDescent="0.2"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</row>
    <row r="242" spans="2:23" x14ac:dyDescent="0.2"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</row>
    <row r="243" spans="2:23" x14ac:dyDescent="0.2"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</row>
    <row r="244" spans="2:23" x14ac:dyDescent="0.2"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</row>
    <row r="245" spans="2:23" x14ac:dyDescent="0.2"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</row>
    <row r="246" spans="2:23" x14ac:dyDescent="0.2"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</row>
    <row r="247" spans="2:23" x14ac:dyDescent="0.2"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</row>
    <row r="248" spans="2:23" x14ac:dyDescent="0.2"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</row>
    <row r="249" spans="2:23" x14ac:dyDescent="0.2"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</row>
    <row r="250" spans="2:23" x14ac:dyDescent="0.2"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</row>
    <row r="251" spans="2:23" x14ac:dyDescent="0.2"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</row>
    <row r="252" spans="2:23" x14ac:dyDescent="0.2"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</row>
    <row r="253" spans="2:23" x14ac:dyDescent="0.2"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</row>
    <row r="254" spans="2:23" x14ac:dyDescent="0.2"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</row>
    <row r="255" spans="2:23" x14ac:dyDescent="0.2"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</row>
    <row r="256" spans="2:23" x14ac:dyDescent="0.2"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</row>
    <row r="257" spans="2:23" x14ac:dyDescent="0.2"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</row>
    <row r="258" spans="2:23" x14ac:dyDescent="0.2"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</row>
    <row r="259" spans="2:23" x14ac:dyDescent="0.2"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</row>
    <row r="260" spans="2:23" x14ac:dyDescent="0.2"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</row>
    <row r="261" spans="2:23" x14ac:dyDescent="0.2"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</row>
    <row r="262" spans="2:23" x14ac:dyDescent="0.2"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</row>
    <row r="263" spans="2:23" x14ac:dyDescent="0.2"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</row>
    <row r="264" spans="2:23" x14ac:dyDescent="0.2"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</row>
    <row r="265" spans="2:23" x14ac:dyDescent="0.2"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</row>
    <row r="266" spans="2:23" x14ac:dyDescent="0.2"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</row>
    <row r="267" spans="2:23" x14ac:dyDescent="0.2"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</row>
    <row r="268" spans="2:23" x14ac:dyDescent="0.2"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</row>
    <row r="269" spans="2:23" x14ac:dyDescent="0.2"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</row>
    <row r="270" spans="2:23" x14ac:dyDescent="0.2"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</row>
    <row r="271" spans="2:23" x14ac:dyDescent="0.2"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</row>
    <row r="272" spans="2:23" x14ac:dyDescent="0.2"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</row>
    <row r="273" spans="2:23" x14ac:dyDescent="0.2"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</row>
    <row r="274" spans="2:23" x14ac:dyDescent="0.2"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</row>
    <row r="275" spans="2:23" x14ac:dyDescent="0.2"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</row>
    <row r="276" spans="2:23" x14ac:dyDescent="0.2"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</row>
    <row r="277" spans="2:23" x14ac:dyDescent="0.2"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</row>
    <row r="278" spans="2:23" x14ac:dyDescent="0.2"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</row>
    <row r="279" spans="2:23" x14ac:dyDescent="0.2"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</row>
    <row r="280" spans="2:23" x14ac:dyDescent="0.2"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</row>
    <row r="281" spans="2:23" x14ac:dyDescent="0.2"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</row>
    <row r="282" spans="2:23" x14ac:dyDescent="0.2"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</row>
    <row r="283" spans="2:23" x14ac:dyDescent="0.2"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</row>
    <row r="284" spans="2:23" x14ac:dyDescent="0.2"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</row>
    <row r="285" spans="2:23" x14ac:dyDescent="0.2"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</row>
    <row r="286" spans="2:23" x14ac:dyDescent="0.2"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</row>
    <row r="287" spans="2:23" x14ac:dyDescent="0.2"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</row>
    <row r="288" spans="2:23" x14ac:dyDescent="0.2"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</row>
    <row r="289" spans="2:23" x14ac:dyDescent="0.2"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</row>
    <row r="290" spans="2:23" x14ac:dyDescent="0.2"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</row>
    <row r="291" spans="2:23" x14ac:dyDescent="0.2"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</row>
    <row r="292" spans="2:23" x14ac:dyDescent="0.2"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</row>
    <row r="293" spans="2:23" x14ac:dyDescent="0.2"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</row>
    <row r="294" spans="2:23" x14ac:dyDescent="0.2"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</row>
    <row r="295" spans="2:23" x14ac:dyDescent="0.2"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</row>
    <row r="296" spans="2:23" x14ac:dyDescent="0.2"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</row>
    <row r="297" spans="2:23" x14ac:dyDescent="0.2"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</row>
    <row r="298" spans="2:23" x14ac:dyDescent="0.2"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</row>
    <row r="299" spans="2:23" x14ac:dyDescent="0.2"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</row>
    <row r="300" spans="2:23" x14ac:dyDescent="0.2"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</row>
    <row r="301" spans="2:23" x14ac:dyDescent="0.2"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</row>
    <row r="302" spans="2:23" x14ac:dyDescent="0.2"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</row>
    <row r="303" spans="2:23" x14ac:dyDescent="0.2"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</row>
    <row r="304" spans="2:23" x14ac:dyDescent="0.2"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</row>
    <row r="305" spans="2:23" x14ac:dyDescent="0.2"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</row>
    <row r="306" spans="2:23" x14ac:dyDescent="0.2"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</row>
    <row r="307" spans="2:23" x14ac:dyDescent="0.2"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</row>
    <row r="308" spans="2:23" x14ac:dyDescent="0.2"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</row>
    <row r="309" spans="2:23" x14ac:dyDescent="0.2"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</row>
    <row r="310" spans="2:23" x14ac:dyDescent="0.2"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</row>
    <row r="311" spans="2:23" x14ac:dyDescent="0.2"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</row>
    <row r="312" spans="2:23" x14ac:dyDescent="0.2"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</row>
    <row r="313" spans="2:23" x14ac:dyDescent="0.2"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</row>
    <row r="314" spans="2:23" x14ac:dyDescent="0.2"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</row>
    <row r="315" spans="2:23" x14ac:dyDescent="0.2"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</row>
    <row r="316" spans="2:23" x14ac:dyDescent="0.2"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</row>
    <row r="317" spans="2:23" x14ac:dyDescent="0.2"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</row>
    <row r="318" spans="2:23" x14ac:dyDescent="0.2"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</row>
    <row r="319" spans="2:23" x14ac:dyDescent="0.2"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</row>
    <row r="320" spans="2:23" x14ac:dyDescent="0.2"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</row>
    <row r="321" spans="2:23" x14ac:dyDescent="0.2"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</row>
    <row r="322" spans="2:23" x14ac:dyDescent="0.2"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</row>
    <row r="323" spans="2:23" x14ac:dyDescent="0.2"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</row>
    <row r="324" spans="2:23" x14ac:dyDescent="0.2"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</row>
    <row r="325" spans="2:23" x14ac:dyDescent="0.2"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</row>
    <row r="326" spans="2:23" x14ac:dyDescent="0.2"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</row>
    <row r="327" spans="2:23" x14ac:dyDescent="0.2"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</row>
    <row r="328" spans="2:23" x14ac:dyDescent="0.2"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</row>
    <row r="329" spans="2:23" x14ac:dyDescent="0.2"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</row>
    <row r="330" spans="2:23" x14ac:dyDescent="0.2"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</row>
    <row r="331" spans="2:23" x14ac:dyDescent="0.2"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</row>
    <row r="332" spans="2:23" x14ac:dyDescent="0.2"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</row>
    <row r="333" spans="2:23" x14ac:dyDescent="0.2"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</row>
    <row r="334" spans="2:23" x14ac:dyDescent="0.2"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</row>
    <row r="335" spans="2:23" x14ac:dyDescent="0.2"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</row>
    <row r="336" spans="2:23" x14ac:dyDescent="0.2"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</row>
    <row r="337" spans="2:23" x14ac:dyDescent="0.2"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</row>
    <row r="338" spans="2:23" x14ac:dyDescent="0.2"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</row>
    <row r="339" spans="2:23" x14ac:dyDescent="0.2"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</row>
    <row r="340" spans="2:23" x14ac:dyDescent="0.2"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</row>
    <row r="341" spans="2:23" x14ac:dyDescent="0.2"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</row>
    <row r="342" spans="2:23" x14ac:dyDescent="0.2"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</row>
    <row r="343" spans="2:23" x14ac:dyDescent="0.2"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</row>
    <row r="344" spans="2:23" x14ac:dyDescent="0.2"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</row>
    <row r="345" spans="2:23" x14ac:dyDescent="0.2"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</row>
    <row r="346" spans="2:23" x14ac:dyDescent="0.2"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</row>
    <row r="347" spans="2:23" x14ac:dyDescent="0.2"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</row>
    <row r="348" spans="2:23" x14ac:dyDescent="0.2"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</row>
    <row r="349" spans="2:23" x14ac:dyDescent="0.2"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</row>
    <row r="350" spans="2:23" x14ac:dyDescent="0.2"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</row>
    <row r="351" spans="2:23" x14ac:dyDescent="0.2"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</row>
    <row r="352" spans="2:23" x14ac:dyDescent="0.2"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</row>
    <row r="353" spans="2:23" x14ac:dyDescent="0.2"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</row>
    <row r="354" spans="2:23" x14ac:dyDescent="0.2"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</row>
    <row r="355" spans="2:23" x14ac:dyDescent="0.2"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</row>
    <row r="356" spans="2:23" x14ac:dyDescent="0.2"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</row>
    <row r="357" spans="2:23" x14ac:dyDescent="0.2"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</row>
    <row r="358" spans="2:23" x14ac:dyDescent="0.2"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</row>
    <row r="359" spans="2:23" x14ac:dyDescent="0.2"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</row>
    <row r="360" spans="2:23" x14ac:dyDescent="0.2"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</row>
    <row r="361" spans="2:23" x14ac:dyDescent="0.2"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</row>
    <row r="362" spans="2:23" x14ac:dyDescent="0.2"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</row>
    <row r="363" spans="2:23" x14ac:dyDescent="0.2"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</row>
    <row r="364" spans="2:23" x14ac:dyDescent="0.2"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</row>
    <row r="365" spans="2:23" x14ac:dyDescent="0.2"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</row>
    <row r="366" spans="2:23" x14ac:dyDescent="0.2"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</row>
    <row r="367" spans="2:23" x14ac:dyDescent="0.2"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</row>
    <row r="368" spans="2:23" x14ac:dyDescent="0.2"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</row>
    <row r="369" spans="2:23" x14ac:dyDescent="0.2"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</row>
    <row r="370" spans="2:23" x14ac:dyDescent="0.2"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</row>
    <row r="371" spans="2:23" x14ac:dyDescent="0.2"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</row>
    <row r="372" spans="2:23" x14ac:dyDescent="0.2"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</row>
    <row r="373" spans="2:23" x14ac:dyDescent="0.2"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</row>
    <row r="374" spans="2:23" x14ac:dyDescent="0.2"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</row>
    <row r="375" spans="2:23" x14ac:dyDescent="0.2"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</row>
    <row r="376" spans="2:23" x14ac:dyDescent="0.2"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</row>
    <row r="377" spans="2:23" x14ac:dyDescent="0.2"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</row>
    <row r="378" spans="2:23" x14ac:dyDescent="0.2"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</row>
    <row r="379" spans="2:23" x14ac:dyDescent="0.2"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</row>
    <row r="380" spans="2:23" x14ac:dyDescent="0.2"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</row>
    <row r="381" spans="2:23" x14ac:dyDescent="0.2"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</row>
    <row r="382" spans="2:23" x14ac:dyDescent="0.2"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</row>
    <row r="383" spans="2:23" x14ac:dyDescent="0.2"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</row>
    <row r="384" spans="2:23" x14ac:dyDescent="0.2"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</row>
    <row r="385" spans="2:23" x14ac:dyDescent="0.2"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</row>
    <row r="386" spans="2:23" x14ac:dyDescent="0.2"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</row>
    <row r="387" spans="2:23" x14ac:dyDescent="0.2"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</row>
    <row r="388" spans="2:23" x14ac:dyDescent="0.2"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</row>
    <row r="389" spans="2:23" x14ac:dyDescent="0.2"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</row>
    <row r="390" spans="2:23" x14ac:dyDescent="0.2"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</row>
    <row r="391" spans="2:23" x14ac:dyDescent="0.2"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</row>
    <row r="392" spans="2:23" x14ac:dyDescent="0.2"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</row>
    <row r="393" spans="2:23" x14ac:dyDescent="0.2"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</row>
    <row r="394" spans="2:23" x14ac:dyDescent="0.2"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</row>
    <row r="395" spans="2:23" x14ac:dyDescent="0.2"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</row>
    <row r="396" spans="2:23" x14ac:dyDescent="0.2"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</row>
    <row r="397" spans="2:23" x14ac:dyDescent="0.2"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</row>
    <row r="398" spans="2:23" x14ac:dyDescent="0.2"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</row>
    <row r="399" spans="2:23" x14ac:dyDescent="0.2"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</row>
    <row r="400" spans="2:23" x14ac:dyDescent="0.2"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</row>
    <row r="401" spans="2:23" x14ac:dyDescent="0.2"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</row>
    <row r="402" spans="2:23" x14ac:dyDescent="0.2"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</row>
    <row r="403" spans="2:23" x14ac:dyDescent="0.2"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</row>
    <row r="404" spans="2:23" x14ac:dyDescent="0.2"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</row>
    <row r="405" spans="2:23" x14ac:dyDescent="0.2"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</row>
    <row r="406" spans="2:23" x14ac:dyDescent="0.2"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</row>
    <row r="407" spans="2:23" x14ac:dyDescent="0.2"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</row>
    <row r="408" spans="2:23" x14ac:dyDescent="0.2"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</row>
    <row r="409" spans="2:23" x14ac:dyDescent="0.2"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</row>
    <row r="410" spans="2:23" x14ac:dyDescent="0.2"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</row>
    <row r="411" spans="2:23" x14ac:dyDescent="0.2"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</row>
    <row r="412" spans="2:23" x14ac:dyDescent="0.2"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</row>
    <row r="413" spans="2:23" x14ac:dyDescent="0.2"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</row>
    <row r="414" spans="2:23" x14ac:dyDescent="0.2"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</row>
    <row r="415" spans="2:23" x14ac:dyDescent="0.2"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</row>
    <row r="416" spans="2:23" x14ac:dyDescent="0.2"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</row>
    <row r="417" spans="2:23" x14ac:dyDescent="0.2"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</row>
    <row r="418" spans="2:23" x14ac:dyDescent="0.2"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</row>
    <row r="419" spans="2:23" x14ac:dyDescent="0.2"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</row>
    <row r="420" spans="2:23" x14ac:dyDescent="0.2"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</row>
    <row r="421" spans="2:23" x14ac:dyDescent="0.2"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</row>
    <row r="422" spans="2:23" x14ac:dyDescent="0.2"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</row>
    <row r="423" spans="2:23" x14ac:dyDescent="0.2"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</row>
    <row r="424" spans="2:23" x14ac:dyDescent="0.2"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</row>
    <row r="425" spans="2:23" x14ac:dyDescent="0.2"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</row>
    <row r="426" spans="2:23" x14ac:dyDescent="0.2"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</row>
    <row r="427" spans="2:23" x14ac:dyDescent="0.2"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</row>
    <row r="428" spans="2:23" x14ac:dyDescent="0.2"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</row>
    <row r="429" spans="2:23" x14ac:dyDescent="0.2"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</row>
    <row r="430" spans="2:23" x14ac:dyDescent="0.2"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</row>
    <row r="431" spans="2:23" x14ac:dyDescent="0.2"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</row>
    <row r="432" spans="2:23" x14ac:dyDescent="0.2"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</row>
    <row r="433" spans="2:23" x14ac:dyDescent="0.2"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</row>
    <row r="434" spans="2:23" x14ac:dyDescent="0.2"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</row>
    <row r="435" spans="2:23" x14ac:dyDescent="0.2"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</row>
    <row r="436" spans="2:23" x14ac:dyDescent="0.2"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</row>
    <row r="437" spans="2:23" x14ac:dyDescent="0.2"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</row>
    <row r="438" spans="2:23" x14ac:dyDescent="0.2"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</row>
    <row r="439" spans="2:23" x14ac:dyDescent="0.2"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</row>
    <row r="440" spans="2:23" x14ac:dyDescent="0.2"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</row>
    <row r="441" spans="2:23" x14ac:dyDescent="0.2"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</row>
    <row r="442" spans="2:23" x14ac:dyDescent="0.2"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</row>
    <row r="443" spans="2:23" x14ac:dyDescent="0.2"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</row>
    <row r="444" spans="2:23" x14ac:dyDescent="0.2"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</row>
    <row r="445" spans="2:23" x14ac:dyDescent="0.2"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</row>
    <row r="446" spans="2:23" x14ac:dyDescent="0.2"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</row>
    <row r="447" spans="2:23" x14ac:dyDescent="0.2"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</row>
    <row r="448" spans="2:23" x14ac:dyDescent="0.2"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</row>
    <row r="449" spans="2:23" x14ac:dyDescent="0.2"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</row>
    <row r="450" spans="2:23" x14ac:dyDescent="0.2"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</row>
    <row r="451" spans="2:23" x14ac:dyDescent="0.2"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</row>
    <row r="452" spans="2:23" x14ac:dyDescent="0.2"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</row>
    <row r="453" spans="2:23" x14ac:dyDescent="0.2"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</row>
    <row r="454" spans="2:23" x14ac:dyDescent="0.2"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</row>
    <row r="455" spans="2:23" x14ac:dyDescent="0.2"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</row>
    <row r="456" spans="2:23" x14ac:dyDescent="0.2"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</row>
    <row r="457" spans="2:23" x14ac:dyDescent="0.2"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</row>
    <row r="458" spans="2:23" x14ac:dyDescent="0.2"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</row>
    <row r="459" spans="2:23" x14ac:dyDescent="0.2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</row>
    <row r="460" spans="2:23" x14ac:dyDescent="0.2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</row>
    <row r="461" spans="2:23" x14ac:dyDescent="0.2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</row>
    <row r="462" spans="2:23" x14ac:dyDescent="0.2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</row>
    <row r="463" spans="2:23" x14ac:dyDescent="0.2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</row>
    <row r="464" spans="2:23" x14ac:dyDescent="0.2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</row>
    <row r="465" spans="2:23" x14ac:dyDescent="0.2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</row>
    <row r="466" spans="2:23" x14ac:dyDescent="0.2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</row>
    <row r="467" spans="2:23" x14ac:dyDescent="0.2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</row>
    <row r="468" spans="2:23" x14ac:dyDescent="0.2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</row>
    <row r="469" spans="2:23" x14ac:dyDescent="0.2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</row>
    <row r="470" spans="2:23" x14ac:dyDescent="0.2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</row>
    <row r="471" spans="2:23" x14ac:dyDescent="0.2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</row>
    <row r="472" spans="2:23" x14ac:dyDescent="0.2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</row>
    <row r="473" spans="2:23" x14ac:dyDescent="0.2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</row>
    <row r="474" spans="2:23" x14ac:dyDescent="0.2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</row>
    <row r="475" spans="2:23" x14ac:dyDescent="0.2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</row>
    <row r="476" spans="2:23" x14ac:dyDescent="0.2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</row>
    <row r="477" spans="2:23" x14ac:dyDescent="0.2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</row>
    <row r="478" spans="2:23" x14ac:dyDescent="0.2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</row>
    <row r="479" spans="2:23" x14ac:dyDescent="0.2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</row>
    <row r="480" spans="2:23" x14ac:dyDescent="0.2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</row>
    <row r="481" spans="2:23" x14ac:dyDescent="0.2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</row>
    <row r="482" spans="2:23" x14ac:dyDescent="0.2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</row>
    <row r="483" spans="2:23" x14ac:dyDescent="0.2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</row>
    <row r="484" spans="2:23" x14ac:dyDescent="0.2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</row>
    <row r="485" spans="2:23" x14ac:dyDescent="0.2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</row>
    <row r="486" spans="2:23" x14ac:dyDescent="0.2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</row>
    <row r="487" spans="2:23" x14ac:dyDescent="0.2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</row>
    <row r="488" spans="2:23" x14ac:dyDescent="0.2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</row>
    <row r="489" spans="2:23" x14ac:dyDescent="0.2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</row>
    <row r="490" spans="2:23" x14ac:dyDescent="0.2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</row>
    <row r="491" spans="2:23" x14ac:dyDescent="0.2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</row>
    <row r="492" spans="2:23" x14ac:dyDescent="0.2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</row>
    <row r="493" spans="2:23" x14ac:dyDescent="0.2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</row>
    <row r="494" spans="2:23" x14ac:dyDescent="0.2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</row>
    <row r="495" spans="2:23" x14ac:dyDescent="0.2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</row>
    <row r="496" spans="2:23" x14ac:dyDescent="0.2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</row>
    <row r="497" spans="2:23" x14ac:dyDescent="0.2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</row>
    <row r="498" spans="2:23" x14ac:dyDescent="0.2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</row>
    <row r="499" spans="2:23" x14ac:dyDescent="0.2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</row>
    <row r="500" spans="2:23" x14ac:dyDescent="0.2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</row>
    <row r="501" spans="2:23" x14ac:dyDescent="0.2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</row>
    <row r="502" spans="2:23" x14ac:dyDescent="0.2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</row>
    <row r="503" spans="2:23" x14ac:dyDescent="0.2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</row>
    <row r="504" spans="2:23" x14ac:dyDescent="0.2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</row>
    <row r="505" spans="2:23" x14ac:dyDescent="0.2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</row>
    <row r="506" spans="2:23" x14ac:dyDescent="0.2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</row>
    <row r="507" spans="2:23" x14ac:dyDescent="0.2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</row>
    <row r="508" spans="2:23" x14ac:dyDescent="0.2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</row>
    <row r="509" spans="2:23" x14ac:dyDescent="0.2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</row>
    <row r="510" spans="2:23" x14ac:dyDescent="0.2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</row>
    <row r="511" spans="2:23" x14ac:dyDescent="0.2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</row>
    <row r="512" spans="2:23" x14ac:dyDescent="0.2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</row>
    <row r="513" spans="2:23" x14ac:dyDescent="0.2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</row>
    <row r="514" spans="2:23" x14ac:dyDescent="0.2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</row>
    <row r="515" spans="2:23" x14ac:dyDescent="0.2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</row>
    <row r="516" spans="2:23" x14ac:dyDescent="0.2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</row>
    <row r="517" spans="2:23" x14ac:dyDescent="0.2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</row>
    <row r="518" spans="2:23" x14ac:dyDescent="0.2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</row>
    <row r="519" spans="2:23" x14ac:dyDescent="0.2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</row>
    <row r="520" spans="2:23" x14ac:dyDescent="0.2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</row>
    <row r="521" spans="2:23" x14ac:dyDescent="0.2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</row>
    <row r="522" spans="2:23" x14ac:dyDescent="0.2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</row>
    <row r="523" spans="2:23" x14ac:dyDescent="0.2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</row>
    <row r="524" spans="2:23" x14ac:dyDescent="0.2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</row>
    <row r="525" spans="2:23" x14ac:dyDescent="0.2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</row>
    <row r="526" spans="2:23" x14ac:dyDescent="0.2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</row>
    <row r="527" spans="2:23" x14ac:dyDescent="0.2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</row>
    <row r="528" spans="2:23" x14ac:dyDescent="0.2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</row>
    <row r="529" spans="2:23" x14ac:dyDescent="0.2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</row>
    <row r="530" spans="2:23" x14ac:dyDescent="0.2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</row>
    <row r="531" spans="2:23" x14ac:dyDescent="0.2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</row>
    <row r="532" spans="2:23" x14ac:dyDescent="0.2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</row>
    <row r="533" spans="2:23" x14ac:dyDescent="0.2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</row>
    <row r="534" spans="2:23" x14ac:dyDescent="0.2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</row>
    <row r="535" spans="2:23" x14ac:dyDescent="0.2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</row>
    <row r="536" spans="2:23" x14ac:dyDescent="0.2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</row>
    <row r="537" spans="2:23" x14ac:dyDescent="0.2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</row>
    <row r="538" spans="2:23" x14ac:dyDescent="0.2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</row>
    <row r="539" spans="2:23" x14ac:dyDescent="0.2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</row>
    <row r="540" spans="2:23" x14ac:dyDescent="0.2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</row>
    <row r="541" spans="2:23" x14ac:dyDescent="0.2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</row>
    <row r="542" spans="2:23" x14ac:dyDescent="0.2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</row>
    <row r="543" spans="2:23" x14ac:dyDescent="0.2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</row>
    <row r="544" spans="2:23" x14ac:dyDescent="0.2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</row>
    <row r="545" spans="2:23" x14ac:dyDescent="0.2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</row>
    <row r="546" spans="2:23" x14ac:dyDescent="0.2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</row>
    <row r="547" spans="2:23" x14ac:dyDescent="0.2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</row>
    <row r="548" spans="2:23" x14ac:dyDescent="0.2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</row>
    <row r="549" spans="2:23" x14ac:dyDescent="0.2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</row>
    <row r="550" spans="2:23" x14ac:dyDescent="0.2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</row>
    <row r="551" spans="2:23" x14ac:dyDescent="0.2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</row>
    <row r="552" spans="2:23" x14ac:dyDescent="0.2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</row>
    <row r="553" spans="2:23" x14ac:dyDescent="0.2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</row>
    <row r="554" spans="2:23" x14ac:dyDescent="0.2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</row>
    <row r="555" spans="2:23" x14ac:dyDescent="0.2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</row>
    <row r="556" spans="2:23" x14ac:dyDescent="0.2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</row>
    <row r="557" spans="2:23" x14ac:dyDescent="0.2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</row>
    <row r="558" spans="2:23" x14ac:dyDescent="0.2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</row>
    <row r="559" spans="2:23" x14ac:dyDescent="0.2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</row>
    <row r="560" spans="2:23" x14ac:dyDescent="0.2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</row>
    <row r="561" spans="2:23" x14ac:dyDescent="0.2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</row>
    <row r="562" spans="2:23" x14ac:dyDescent="0.2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</row>
    <row r="563" spans="2:23" x14ac:dyDescent="0.2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</row>
    <row r="564" spans="2:23" x14ac:dyDescent="0.2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</row>
    <row r="565" spans="2:23" x14ac:dyDescent="0.2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</row>
    <row r="566" spans="2:23" x14ac:dyDescent="0.2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</row>
    <row r="567" spans="2:23" x14ac:dyDescent="0.2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</row>
    <row r="568" spans="2:23" x14ac:dyDescent="0.2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</row>
    <row r="569" spans="2:23" x14ac:dyDescent="0.2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</row>
    <row r="570" spans="2:23" x14ac:dyDescent="0.2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</row>
    <row r="571" spans="2:23" x14ac:dyDescent="0.2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</row>
    <row r="572" spans="2:23" x14ac:dyDescent="0.2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</row>
    <row r="573" spans="2:23" x14ac:dyDescent="0.2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</row>
    <row r="574" spans="2:23" x14ac:dyDescent="0.2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</row>
    <row r="575" spans="2:23" x14ac:dyDescent="0.2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</row>
    <row r="576" spans="2:23" x14ac:dyDescent="0.2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</row>
    <row r="577" spans="2:23" x14ac:dyDescent="0.2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</row>
    <row r="578" spans="2:23" x14ac:dyDescent="0.2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</row>
    <row r="579" spans="2:23" x14ac:dyDescent="0.2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</row>
    <row r="580" spans="2:23" x14ac:dyDescent="0.2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</row>
    <row r="581" spans="2:23" x14ac:dyDescent="0.2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</row>
    <row r="582" spans="2:23" x14ac:dyDescent="0.2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</row>
    <row r="583" spans="2:23" x14ac:dyDescent="0.2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</row>
    <row r="584" spans="2:23" x14ac:dyDescent="0.2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</row>
    <row r="585" spans="2:23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</row>
    <row r="586" spans="2:23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</row>
    <row r="587" spans="2:23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</row>
    <row r="588" spans="2:23" x14ac:dyDescent="0.2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</row>
    <row r="589" spans="2:23" x14ac:dyDescent="0.2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</row>
    <row r="590" spans="2:23" x14ac:dyDescent="0.2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</row>
    <row r="591" spans="2:23" x14ac:dyDescent="0.2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</row>
    <row r="592" spans="2:23" x14ac:dyDescent="0.2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</row>
    <row r="593" spans="2:23" x14ac:dyDescent="0.2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</row>
    <row r="594" spans="2:23" x14ac:dyDescent="0.2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</row>
    <row r="595" spans="2:23" x14ac:dyDescent="0.2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</row>
    <row r="596" spans="2:23" x14ac:dyDescent="0.2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</row>
    <row r="597" spans="2:23" x14ac:dyDescent="0.2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</row>
    <row r="598" spans="2:23" x14ac:dyDescent="0.2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</row>
    <row r="599" spans="2:23" x14ac:dyDescent="0.2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</row>
    <row r="600" spans="2:23" x14ac:dyDescent="0.2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</row>
    <row r="601" spans="2:23" x14ac:dyDescent="0.2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</row>
    <row r="602" spans="2:23" x14ac:dyDescent="0.2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</row>
    <row r="603" spans="2:23" x14ac:dyDescent="0.2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</row>
    <row r="604" spans="2:23" x14ac:dyDescent="0.2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</row>
    <row r="605" spans="2:23" x14ac:dyDescent="0.2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</row>
    <row r="606" spans="2:23" x14ac:dyDescent="0.2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</row>
    <row r="607" spans="2:23" x14ac:dyDescent="0.2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</row>
    <row r="608" spans="2:23" x14ac:dyDescent="0.2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</row>
    <row r="609" spans="2:23" x14ac:dyDescent="0.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</row>
    <row r="610" spans="2:23" x14ac:dyDescent="0.2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</row>
    <row r="611" spans="2:23" x14ac:dyDescent="0.2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</row>
    <row r="612" spans="2:23" x14ac:dyDescent="0.2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</row>
    <row r="613" spans="2:23" x14ac:dyDescent="0.2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</row>
    <row r="614" spans="2:23" x14ac:dyDescent="0.2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</row>
    <row r="615" spans="2:23" x14ac:dyDescent="0.2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</row>
    <row r="616" spans="2:23" x14ac:dyDescent="0.2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</row>
    <row r="617" spans="2:23" x14ac:dyDescent="0.2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</row>
    <row r="618" spans="2:23" x14ac:dyDescent="0.2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</row>
    <row r="619" spans="2:23" x14ac:dyDescent="0.2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</row>
    <row r="620" spans="2:23" x14ac:dyDescent="0.2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</row>
    <row r="621" spans="2:23" x14ac:dyDescent="0.2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</row>
    <row r="622" spans="2:23" x14ac:dyDescent="0.2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</row>
    <row r="623" spans="2:23" x14ac:dyDescent="0.2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</row>
    <row r="624" spans="2:23" x14ac:dyDescent="0.2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</row>
    <row r="625" spans="2:23" x14ac:dyDescent="0.2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</row>
    <row r="626" spans="2:23" x14ac:dyDescent="0.2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</row>
    <row r="627" spans="2:23" x14ac:dyDescent="0.2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</row>
    <row r="628" spans="2:23" x14ac:dyDescent="0.2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</row>
    <row r="629" spans="2:23" x14ac:dyDescent="0.2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</row>
    <row r="630" spans="2:23" x14ac:dyDescent="0.2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</row>
    <row r="631" spans="2:23" x14ac:dyDescent="0.2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</row>
    <row r="632" spans="2:23" x14ac:dyDescent="0.2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</row>
    <row r="633" spans="2:23" x14ac:dyDescent="0.2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</row>
    <row r="634" spans="2:23" x14ac:dyDescent="0.2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</row>
    <row r="635" spans="2:23" x14ac:dyDescent="0.2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</row>
    <row r="636" spans="2:23" x14ac:dyDescent="0.2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</row>
    <row r="637" spans="2:23" x14ac:dyDescent="0.2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</row>
    <row r="638" spans="2:23" x14ac:dyDescent="0.2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</row>
    <row r="639" spans="2:23" x14ac:dyDescent="0.2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</row>
    <row r="640" spans="2:23" x14ac:dyDescent="0.2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</row>
    <row r="641" spans="2:23" x14ac:dyDescent="0.2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</row>
    <row r="642" spans="2:23" x14ac:dyDescent="0.2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</row>
    <row r="643" spans="2:23" x14ac:dyDescent="0.2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</row>
    <row r="644" spans="2:23" x14ac:dyDescent="0.2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</row>
    <row r="645" spans="2:23" x14ac:dyDescent="0.2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</row>
    <row r="646" spans="2:23" x14ac:dyDescent="0.2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</row>
    <row r="647" spans="2:23" x14ac:dyDescent="0.2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</row>
    <row r="648" spans="2:23" x14ac:dyDescent="0.2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</row>
    <row r="649" spans="2:23" x14ac:dyDescent="0.2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</row>
    <row r="650" spans="2:23" x14ac:dyDescent="0.2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</row>
    <row r="651" spans="2:23" x14ac:dyDescent="0.2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</row>
    <row r="652" spans="2:23" x14ac:dyDescent="0.2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</row>
    <row r="653" spans="2:23" x14ac:dyDescent="0.2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</row>
    <row r="654" spans="2:23" x14ac:dyDescent="0.2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</row>
    <row r="655" spans="2:23" x14ac:dyDescent="0.2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</row>
    <row r="656" spans="2:23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</row>
    <row r="657" spans="2:23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</row>
    <row r="658" spans="2:23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</row>
    <row r="659" spans="2:23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</row>
    <row r="660" spans="2:23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</row>
    <row r="661" spans="2:23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</row>
    <row r="662" spans="2:23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</row>
    <row r="663" spans="2:23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</row>
    <row r="664" spans="2:23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</row>
    <row r="665" spans="2:23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</row>
    <row r="666" spans="2:23" x14ac:dyDescent="0.2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</row>
    <row r="667" spans="2:23" x14ac:dyDescent="0.2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</row>
    <row r="668" spans="2:23" x14ac:dyDescent="0.2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</row>
    <row r="669" spans="2:23" x14ac:dyDescent="0.2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</row>
    <row r="670" spans="2:23" x14ac:dyDescent="0.2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</row>
    <row r="671" spans="2:23" x14ac:dyDescent="0.2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</row>
    <row r="672" spans="2:23" x14ac:dyDescent="0.2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</row>
    <row r="673" spans="2:23" x14ac:dyDescent="0.2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</row>
    <row r="674" spans="2:23" x14ac:dyDescent="0.2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</row>
    <row r="675" spans="2:23" x14ac:dyDescent="0.2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</row>
    <row r="676" spans="2:23" x14ac:dyDescent="0.2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</row>
    <row r="677" spans="2:23" x14ac:dyDescent="0.2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</row>
    <row r="678" spans="2:23" x14ac:dyDescent="0.2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</row>
    <row r="679" spans="2:23" x14ac:dyDescent="0.2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</row>
    <row r="680" spans="2:23" x14ac:dyDescent="0.2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</row>
    <row r="681" spans="2:23" x14ac:dyDescent="0.2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</row>
    <row r="682" spans="2:23" x14ac:dyDescent="0.2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</row>
    <row r="683" spans="2:23" x14ac:dyDescent="0.2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</row>
    <row r="684" spans="2:23" x14ac:dyDescent="0.2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</row>
    <row r="685" spans="2:23" x14ac:dyDescent="0.2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</row>
    <row r="686" spans="2:23" x14ac:dyDescent="0.2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</row>
    <row r="687" spans="2:23" x14ac:dyDescent="0.2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</row>
    <row r="688" spans="2:23" x14ac:dyDescent="0.2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</row>
    <row r="689" spans="2:23" x14ac:dyDescent="0.2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</row>
    <row r="690" spans="2:23" x14ac:dyDescent="0.2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</row>
    <row r="691" spans="2:23" x14ac:dyDescent="0.2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</row>
    <row r="692" spans="2:23" x14ac:dyDescent="0.2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</row>
    <row r="693" spans="2:23" x14ac:dyDescent="0.2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</row>
    <row r="694" spans="2:23" x14ac:dyDescent="0.2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</row>
    <row r="695" spans="2:23" x14ac:dyDescent="0.2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</row>
    <row r="696" spans="2:23" x14ac:dyDescent="0.2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</row>
    <row r="697" spans="2:23" x14ac:dyDescent="0.2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</row>
    <row r="698" spans="2:23" x14ac:dyDescent="0.2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</row>
    <row r="699" spans="2:23" x14ac:dyDescent="0.2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</row>
    <row r="700" spans="2:23" x14ac:dyDescent="0.2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</row>
    <row r="701" spans="2:23" x14ac:dyDescent="0.2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</row>
    <row r="702" spans="2:23" x14ac:dyDescent="0.2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</row>
    <row r="703" spans="2:23" x14ac:dyDescent="0.2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</row>
    <row r="704" spans="2:23" x14ac:dyDescent="0.2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</row>
    <row r="705" spans="2:23" x14ac:dyDescent="0.2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</row>
    <row r="706" spans="2:23" x14ac:dyDescent="0.2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</row>
    <row r="707" spans="2:23" x14ac:dyDescent="0.2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</row>
    <row r="708" spans="2:23" x14ac:dyDescent="0.2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</row>
    <row r="709" spans="2:23" x14ac:dyDescent="0.2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</row>
    <row r="710" spans="2:23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</row>
    <row r="711" spans="2:23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</row>
    <row r="712" spans="2:23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</row>
    <row r="713" spans="2:23" x14ac:dyDescent="0.2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</row>
    <row r="714" spans="2:23" x14ac:dyDescent="0.2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</row>
    <row r="715" spans="2:23" x14ac:dyDescent="0.2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</row>
    <row r="716" spans="2:23" x14ac:dyDescent="0.2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</row>
    <row r="717" spans="2:23" x14ac:dyDescent="0.2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</row>
    <row r="718" spans="2:23" x14ac:dyDescent="0.2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</row>
    <row r="719" spans="2:23" x14ac:dyDescent="0.2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</row>
    <row r="720" spans="2:23" x14ac:dyDescent="0.2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</row>
    <row r="721" spans="2:23" x14ac:dyDescent="0.2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</row>
    <row r="722" spans="2:23" x14ac:dyDescent="0.2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</row>
    <row r="723" spans="2:23" x14ac:dyDescent="0.2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</row>
    <row r="724" spans="2:23" x14ac:dyDescent="0.2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</row>
    <row r="725" spans="2:23" x14ac:dyDescent="0.2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</row>
    <row r="726" spans="2:23" x14ac:dyDescent="0.2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</row>
    <row r="727" spans="2:23" x14ac:dyDescent="0.2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</row>
    <row r="728" spans="2:23" x14ac:dyDescent="0.2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</row>
    <row r="729" spans="2:23" x14ac:dyDescent="0.2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</row>
    <row r="730" spans="2:23" x14ac:dyDescent="0.2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</row>
    <row r="731" spans="2:23" x14ac:dyDescent="0.2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</row>
    <row r="732" spans="2:23" x14ac:dyDescent="0.2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</row>
    <row r="733" spans="2:23" x14ac:dyDescent="0.2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</row>
    <row r="734" spans="2:23" x14ac:dyDescent="0.2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</row>
    <row r="735" spans="2:23" x14ac:dyDescent="0.2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</row>
    <row r="736" spans="2:23" x14ac:dyDescent="0.2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</row>
    <row r="737" spans="2:23" x14ac:dyDescent="0.2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</row>
    <row r="738" spans="2:23" x14ac:dyDescent="0.2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</row>
    <row r="739" spans="2:23" x14ac:dyDescent="0.2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</row>
    <row r="740" spans="2:23" x14ac:dyDescent="0.2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</row>
    <row r="741" spans="2:23" x14ac:dyDescent="0.2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</row>
    <row r="742" spans="2:23" x14ac:dyDescent="0.2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</row>
    <row r="743" spans="2:23" x14ac:dyDescent="0.2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</row>
    <row r="744" spans="2:23" x14ac:dyDescent="0.2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</row>
    <row r="745" spans="2:23" x14ac:dyDescent="0.2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</row>
    <row r="746" spans="2:23" x14ac:dyDescent="0.2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</row>
    <row r="747" spans="2:23" x14ac:dyDescent="0.2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</row>
    <row r="748" spans="2:23" x14ac:dyDescent="0.2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</row>
    <row r="749" spans="2:23" x14ac:dyDescent="0.2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</row>
    <row r="750" spans="2:23" x14ac:dyDescent="0.2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</row>
    <row r="751" spans="2:23" x14ac:dyDescent="0.2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</row>
    <row r="752" spans="2:23" x14ac:dyDescent="0.2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</row>
    <row r="753" spans="2:23" x14ac:dyDescent="0.2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</row>
    <row r="754" spans="2:23" x14ac:dyDescent="0.2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</row>
    <row r="755" spans="2:23" x14ac:dyDescent="0.2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</row>
    <row r="756" spans="2:23" x14ac:dyDescent="0.2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</row>
    <row r="757" spans="2:23" x14ac:dyDescent="0.2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</row>
    <row r="758" spans="2:23" x14ac:dyDescent="0.2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</row>
    <row r="759" spans="2:23" x14ac:dyDescent="0.2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</row>
    <row r="760" spans="2:23" x14ac:dyDescent="0.2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</row>
    <row r="761" spans="2:23" x14ac:dyDescent="0.2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</row>
    <row r="762" spans="2:23" x14ac:dyDescent="0.2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</row>
    <row r="763" spans="2:23" x14ac:dyDescent="0.2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</row>
    <row r="764" spans="2:23" x14ac:dyDescent="0.2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</row>
    <row r="765" spans="2:23" x14ac:dyDescent="0.2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</row>
    <row r="766" spans="2:23" x14ac:dyDescent="0.2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</row>
    <row r="767" spans="2:23" x14ac:dyDescent="0.2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</row>
    <row r="768" spans="2:23" x14ac:dyDescent="0.2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</row>
    <row r="769" spans="2:23" x14ac:dyDescent="0.2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</row>
    <row r="770" spans="2:23" x14ac:dyDescent="0.2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</row>
    <row r="771" spans="2:23" x14ac:dyDescent="0.2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</row>
    <row r="772" spans="2:23" x14ac:dyDescent="0.2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</row>
    <row r="773" spans="2:23" x14ac:dyDescent="0.2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</row>
    <row r="774" spans="2:23" x14ac:dyDescent="0.2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</row>
    <row r="775" spans="2:23" x14ac:dyDescent="0.2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</row>
    <row r="776" spans="2:23" x14ac:dyDescent="0.2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</row>
    <row r="777" spans="2:23" x14ac:dyDescent="0.2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</row>
    <row r="778" spans="2:23" x14ac:dyDescent="0.2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</row>
    <row r="779" spans="2:23" x14ac:dyDescent="0.2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</row>
    <row r="780" spans="2:23" x14ac:dyDescent="0.2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</row>
    <row r="781" spans="2:23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</row>
    <row r="782" spans="2:23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</row>
    <row r="783" spans="2:23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</row>
    <row r="784" spans="2:23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</row>
    <row r="785" spans="2:23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</row>
    <row r="786" spans="2:23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</row>
    <row r="787" spans="2:23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</row>
    <row r="788" spans="2:23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</row>
    <row r="789" spans="2:23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</row>
    <row r="790" spans="2:23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</row>
    <row r="791" spans="2:23" x14ac:dyDescent="0.2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</row>
    <row r="792" spans="2:23" x14ac:dyDescent="0.2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</row>
    <row r="793" spans="2:23" x14ac:dyDescent="0.2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</row>
    <row r="794" spans="2:23" x14ac:dyDescent="0.2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</row>
    <row r="795" spans="2:23" x14ac:dyDescent="0.2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</row>
    <row r="796" spans="2:23" x14ac:dyDescent="0.2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</row>
    <row r="797" spans="2:23" x14ac:dyDescent="0.2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</row>
    <row r="798" spans="2:23" x14ac:dyDescent="0.2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</row>
    <row r="799" spans="2:23" x14ac:dyDescent="0.2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</row>
    <row r="800" spans="2:23" x14ac:dyDescent="0.2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</row>
    <row r="801" spans="2:23" x14ac:dyDescent="0.2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</row>
    <row r="802" spans="2:23" x14ac:dyDescent="0.2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</row>
    <row r="803" spans="2:23" x14ac:dyDescent="0.2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</row>
    <row r="804" spans="2:23" x14ac:dyDescent="0.2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</row>
    <row r="805" spans="2:23" x14ac:dyDescent="0.2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</row>
    <row r="806" spans="2:23" x14ac:dyDescent="0.2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</row>
    <row r="807" spans="2:23" x14ac:dyDescent="0.2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</row>
    <row r="808" spans="2:23" x14ac:dyDescent="0.2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</row>
    <row r="809" spans="2:23" x14ac:dyDescent="0.2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</row>
    <row r="810" spans="2:23" x14ac:dyDescent="0.2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</row>
    <row r="811" spans="2:23" x14ac:dyDescent="0.2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</row>
    <row r="812" spans="2:23" x14ac:dyDescent="0.2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</row>
    <row r="813" spans="2:23" x14ac:dyDescent="0.2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</row>
    <row r="814" spans="2:23" x14ac:dyDescent="0.2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</row>
    <row r="815" spans="2:23" x14ac:dyDescent="0.2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</row>
    <row r="816" spans="2:23" x14ac:dyDescent="0.2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</row>
    <row r="817" spans="2:23" x14ac:dyDescent="0.2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</row>
    <row r="818" spans="2:23" x14ac:dyDescent="0.2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</row>
    <row r="819" spans="2:23" x14ac:dyDescent="0.2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</row>
    <row r="820" spans="2:23" x14ac:dyDescent="0.2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</row>
    <row r="821" spans="2:23" x14ac:dyDescent="0.2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</row>
    <row r="822" spans="2:23" x14ac:dyDescent="0.2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</row>
    <row r="823" spans="2:23" x14ac:dyDescent="0.2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</row>
    <row r="824" spans="2:23" x14ac:dyDescent="0.2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</row>
    <row r="825" spans="2:23" x14ac:dyDescent="0.2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</row>
    <row r="826" spans="2:23" x14ac:dyDescent="0.2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</row>
    <row r="827" spans="2:23" x14ac:dyDescent="0.2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</row>
    <row r="828" spans="2:23" x14ac:dyDescent="0.2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</row>
    <row r="829" spans="2:23" x14ac:dyDescent="0.2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</row>
    <row r="830" spans="2:23" x14ac:dyDescent="0.2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</row>
    <row r="831" spans="2:23" x14ac:dyDescent="0.2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</row>
    <row r="832" spans="2:23" x14ac:dyDescent="0.2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</row>
    <row r="833" spans="2:23" x14ac:dyDescent="0.2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</row>
    <row r="834" spans="2:23" x14ac:dyDescent="0.2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</row>
    <row r="835" spans="2:23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</row>
    <row r="836" spans="2:23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</row>
    <row r="837" spans="2:23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</row>
    <row r="838" spans="2:23" x14ac:dyDescent="0.2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</row>
    <row r="839" spans="2:23" x14ac:dyDescent="0.2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</row>
    <row r="840" spans="2:23" x14ac:dyDescent="0.2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</row>
    <row r="841" spans="2:23" x14ac:dyDescent="0.2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</row>
    <row r="842" spans="2:23" x14ac:dyDescent="0.2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</row>
    <row r="843" spans="2:23" x14ac:dyDescent="0.2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</row>
    <row r="844" spans="2:23" x14ac:dyDescent="0.2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</row>
    <row r="845" spans="2:23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</row>
    <row r="846" spans="2:23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</row>
    <row r="847" spans="2:23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</row>
    <row r="848" spans="2:23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</row>
    <row r="849" spans="2:23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</row>
    <row r="850" spans="2:23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</row>
    <row r="851" spans="2:23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</row>
    <row r="852" spans="2:23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</row>
    <row r="853" spans="2:23" x14ac:dyDescent="0.2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</row>
    <row r="854" spans="2:23" x14ac:dyDescent="0.2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</row>
    <row r="855" spans="2:23" x14ac:dyDescent="0.2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</row>
    <row r="856" spans="2:23" x14ac:dyDescent="0.2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</row>
    <row r="857" spans="2:23" x14ac:dyDescent="0.2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</row>
    <row r="858" spans="2:23" x14ac:dyDescent="0.2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</row>
    <row r="859" spans="2:23" x14ac:dyDescent="0.2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</row>
    <row r="860" spans="2:23" x14ac:dyDescent="0.2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</row>
    <row r="861" spans="2:23" x14ac:dyDescent="0.2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</row>
    <row r="862" spans="2:23" x14ac:dyDescent="0.2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</row>
    <row r="863" spans="2:23" x14ac:dyDescent="0.2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</row>
    <row r="864" spans="2:23" x14ac:dyDescent="0.2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</row>
    <row r="865" spans="2:23" x14ac:dyDescent="0.2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</row>
    <row r="866" spans="2:23" x14ac:dyDescent="0.2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</row>
    <row r="867" spans="2:23" x14ac:dyDescent="0.2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</row>
    <row r="868" spans="2:23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</row>
    <row r="869" spans="2:23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</row>
    <row r="870" spans="2:23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</row>
    <row r="871" spans="2:23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</row>
    <row r="872" spans="2:23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</row>
    <row r="873" spans="2:23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</row>
    <row r="874" spans="2:23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</row>
    <row r="875" spans="2:23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</row>
    <row r="876" spans="2:23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</row>
    <row r="877" spans="2:23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</row>
    <row r="878" spans="2:23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</row>
    <row r="879" spans="2:23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</row>
    <row r="880" spans="2:23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</row>
    <row r="881" spans="2:23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</row>
    <row r="882" spans="2:23" x14ac:dyDescent="0.2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</row>
    <row r="883" spans="2:23" x14ac:dyDescent="0.2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</row>
    <row r="884" spans="2:23" x14ac:dyDescent="0.2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</row>
    <row r="885" spans="2:23" x14ac:dyDescent="0.2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</row>
    <row r="886" spans="2:23" x14ac:dyDescent="0.2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</row>
    <row r="887" spans="2:23" x14ac:dyDescent="0.2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</row>
    <row r="888" spans="2:23" x14ac:dyDescent="0.2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</row>
    <row r="889" spans="2:23" x14ac:dyDescent="0.2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</row>
    <row r="890" spans="2:23" x14ac:dyDescent="0.2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</row>
    <row r="891" spans="2:23" x14ac:dyDescent="0.2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</row>
    <row r="892" spans="2:23" x14ac:dyDescent="0.2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</row>
    <row r="893" spans="2:23" x14ac:dyDescent="0.2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</row>
    <row r="894" spans="2:23" x14ac:dyDescent="0.2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</row>
    <row r="895" spans="2:23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</row>
    <row r="896" spans="2:23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</row>
    <row r="897" spans="2:23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</row>
    <row r="898" spans="2:23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</row>
    <row r="899" spans="2:23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</row>
    <row r="900" spans="2:23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</row>
    <row r="901" spans="2:23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</row>
    <row r="902" spans="2:23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</row>
    <row r="903" spans="2:23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</row>
    <row r="904" spans="2:23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</row>
    <row r="905" spans="2:23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</row>
    <row r="906" spans="2:23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</row>
    <row r="907" spans="2:23" x14ac:dyDescent="0.2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</row>
    <row r="908" spans="2:23" x14ac:dyDescent="0.2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</row>
    <row r="909" spans="2:23" x14ac:dyDescent="0.2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</row>
    <row r="910" spans="2:23" x14ac:dyDescent="0.2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</row>
    <row r="911" spans="2:23" x14ac:dyDescent="0.2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</row>
    <row r="912" spans="2:23" x14ac:dyDescent="0.2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</row>
    <row r="913" spans="2:23" x14ac:dyDescent="0.2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</row>
    <row r="914" spans="2:23" x14ac:dyDescent="0.2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</row>
    <row r="915" spans="2:23" x14ac:dyDescent="0.2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</row>
    <row r="916" spans="2:23" x14ac:dyDescent="0.2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</row>
    <row r="917" spans="2:23" x14ac:dyDescent="0.2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</row>
    <row r="918" spans="2:23" x14ac:dyDescent="0.2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</row>
    <row r="919" spans="2:23" x14ac:dyDescent="0.2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</row>
    <row r="920" spans="2:23" x14ac:dyDescent="0.2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</row>
    <row r="921" spans="2:23" x14ac:dyDescent="0.2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</row>
    <row r="922" spans="2:23" x14ac:dyDescent="0.2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</row>
    <row r="923" spans="2:23" x14ac:dyDescent="0.2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</row>
    <row r="924" spans="2:23" x14ac:dyDescent="0.2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</row>
    <row r="925" spans="2:23" x14ac:dyDescent="0.2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</row>
    <row r="926" spans="2:23" x14ac:dyDescent="0.2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</row>
    <row r="927" spans="2:23" x14ac:dyDescent="0.2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</row>
    <row r="928" spans="2:23" x14ac:dyDescent="0.2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</row>
    <row r="929" spans="2:23" x14ac:dyDescent="0.2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</row>
    <row r="930" spans="2:23" x14ac:dyDescent="0.2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</row>
    <row r="931" spans="2:23" x14ac:dyDescent="0.2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</row>
    <row r="932" spans="2:23" x14ac:dyDescent="0.2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</row>
    <row r="933" spans="2:23" x14ac:dyDescent="0.2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</row>
    <row r="934" spans="2:23" x14ac:dyDescent="0.2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</row>
    <row r="935" spans="2:23" x14ac:dyDescent="0.2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</row>
    <row r="936" spans="2:23" x14ac:dyDescent="0.2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</row>
    <row r="937" spans="2:23" x14ac:dyDescent="0.2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</row>
    <row r="938" spans="2:23" x14ac:dyDescent="0.2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</row>
    <row r="939" spans="2:23" x14ac:dyDescent="0.2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</row>
    <row r="940" spans="2:23" x14ac:dyDescent="0.2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</row>
    <row r="941" spans="2:23" x14ac:dyDescent="0.2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</row>
    <row r="942" spans="2:23" x14ac:dyDescent="0.2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</row>
    <row r="943" spans="2:23" x14ac:dyDescent="0.2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</row>
    <row r="944" spans="2:23" x14ac:dyDescent="0.2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</row>
    <row r="945" spans="2:23" x14ac:dyDescent="0.2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</row>
    <row r="946" spans="2:23" x14ac:dyDescent="0.2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</row>
    <row r="947" spans="2:23" x14ac:dyDescent="0.2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</row>
    <row r="948" spans="2:23" x14ac:dyDescent="0.2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</row>
    <row r="949" spans="2:23" x14ac:dyDescent="0.2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</row>
    <row r="950" spans="2:23" x14ac:dyDescent="0.2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</row>
    <row r="951" spans="2:23" x14ac:dyDescent="0.2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</row>
    <row r="952" spans="2:23" x14ac:dyDescent="0.2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</row>
    <row r="953" spans="2:23" x14ac:dyDescent="0.2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</row>
    <row r="954" spans="2:23" x14ac:dyDescent="0.2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</row>
    <row r="955" spans="2:23" x14ac:dyDescent="0.2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</row>
    <row r="956" spans="2:23" x14ac:dyDescent="0.2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</row>
    <row r="957" spans="2:23" x14ac:dyDescent="0.2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</row>
    <row r="958" spans="2:23" x14ac:dyDescent="0.2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</row>
    <row r="959" spans="2:23" x14ac:dyDescent="0.2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</row>
    <row r="960" spans="2:23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</row>
    <row r="961" spans="2:23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</row>
    <row r="962" spans="2:23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</row>
    <row r="963" spans="2:23" x14ac:dyDescent="0.2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</row>
    <row r="964" spans="2:23" x14ac:dyDescent="0.2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</row>
    <row r="965" spans="2:23" x14ac:dyDescent="0.2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</row>
    <row r="966" spans="2:23" x14ac:dyDescent="0.2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</row>
    <row r="967" spans="2:23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</row>
    <row r="968" spans="2:23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</row>
    <row r="969" spans="2:23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</row>
    <row r="970" spans="2:23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</row>
    <row r="971" spans="2:23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</row>
    <row r="972" spans="2:23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</row>
    <row r="973" spans="2:23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</row>
    <row r="974" spans="2:23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</row>
    <row r="975" spans="2:23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</row>
    <row r="976" spans="2:23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</row>
    <row r="977" spans="2:23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</row>
    <row r="978" spans="2:23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</row>
    <row r="979" spans="2:23" x14ac:dyDescent="0.2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</row>
    <row r="980" spans="2:23" x14ac:dyDescent="0.2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</row>
    <row r="981" spans="2:23" x14ac:dyDescent="0.2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</row>
    <row r="982" spans="2:23" x14ac:dyDescent="0.2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</row>
    <row r="983" spans="2:23" x14ac:dyDescent="0.2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</row>
    <row r="984" spans="2:23" x14ac:dyDescent="0.2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</row>
    <row r="985" spans="2:23" x14ac:dyDescent="0.2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</row>
    <row r="986" spans="2:23" x14ac:dyDescent="0.2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</row>
    <row r="987" spans="2:23" x14ac:dyDescent="0.2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</row>
    <row r="988" spans="2:23" x14ac:dyDescent="0.2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</row>
    <row r="989" spans="2:23" x14ac:dyDescent="0.2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</row>
    <row r="990" spans="2:23" x14ac:dyDescent="0.2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</row>
    <row r="991" spans="2:23" x14ac:dyDescent="0.2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</row>
    <row r="992" spans="2:23" x14ac:dyDescent="0.2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</row>
    <row r="993" spans="2:23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</row>
    <row r="994" spans="2:23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</row>
    <row r="995" spans="2:23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</row>
    <row r="996" spans="2:23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</row>
    <row r="997" spans="2:23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</row>
    <row r="998" spans="2:23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</row>
    <row r="999" spans="2:23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</row>
    <row r="1000" spans="2:23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</row>
    <row r="1001" spans="2:23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</row>
    <row r="1002" spans="2:23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</row>
    <row r="1003" spans="2:23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</row>
    <row r="1004" spans="2:23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</row>
    <row r="1005" spans="2:23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</row>
    <row r="1006" spans="2:23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</row>
    <row r="1007" spans="2:23" x14ac:dyDescent="0.2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</row>
    <row r="1008" spans="2:23" x14ac:dyDescent="0.2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</row>
    <row r="1009" spans="2:23" x14ac:dyDescent="0.2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</row>
    <row r="1010" spans="2:23" x14ac:dyDescent="0.2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</row>
    <row r="1011" spans="2:23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</row>
    <row r="1012" spans="2:23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</row>
    <row r="1013" spans="2:23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</row>
    <row r="1014" spans="2:23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</row>
    <row r="1015" spans="2:23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</row>
    <row r="1016" spans="2:23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</row>
    <row r="1017" spans="2:23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</row>
    <row r="1018" spans="2:23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</row>
    <row r="1019" spans="2:23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</row>
    <row r="1020" spans="2:23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</row>
    <row r="1021" spans="2:23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</row>
    <row r="1022" spans="2:23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</row>
    <row r="1023" spans="2:23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</row>
    <row r="1024" spans="2:23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</row>
    <row r="1025" spans="2:23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</row>
    <row r="1026" spans="2:23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</row>
    <row r="1027" spans="2:23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</row>
    <row r="1028" spans="2:23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</row>
    <row r="1029" spans="2:23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</row>
    <row r="1030" spans="2:23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</row>
    <row r="1031" spans="2:23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</row>
    <row r="1032" spans="2:23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</row>
    <row r="1033" spans="2:23" x14ac:dyDescent="0.2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</row>
    <row r="1034" spans="2:23" x14ac:dyDescent="0.2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</row>
    <row r="1035" spans="2:23" x14ac:dyDescent="0.2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</row>
    <row r="1036" spans="2:23" x14ac:dyDescent="0.2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</row>
    <row r="1037" spans="2:23" x14ac:dyDescent="0.2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</row>
    <row r="1038" spans="2:23" x14ac:dyDescent="0.2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</row>
    <row r="1039" spans="2:23" x14ac:dyDescent="0.2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</row>
    <row r="1040" spans="2:23" x14ac:dyDescent="0.2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</row>
    <row r="1041" spans="2:23" x14ac:dyDescent="0.2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</row>
    <row r="1042" spans="2:23" x14ac:dyDescent="0.2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</row>
    <row r="1043" spans="2:23" x14ac:dyDescent="0.2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</row>
    <row r="1044" spans="2:23" x14ac:dyDescent="0.2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</row>
    <row r="1045" spans="2:23" x14ac:dyDescent="0.2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</row>
    <row r="1046" spans="2:23" x14ac:dyDescent="0.2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</row>
    <row r="1047" spans="2:23" x14ac:dyDescent="0.2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</row>
    <row r="1048" spans="2:23" x14ac:dyDescent="0.2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</row>
    <row r="1049" spans="2:23" x14ac:dyDescent="0.2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</row>
    <row r="1050" spans="2:23" x14ac:dyDescent="0.2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</row>
    <row r="1051" spans="2:23" x14ac:dyDescent="0.2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</row>
    <row r="1052" spans="2:23" x14ac:dyDescent="0.2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</row>
    <row r="1053" spans="2:23" x14ac:dyDescent="0.2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</row>
    <row r="1054" spans="2:23" x14ac:dyDescent="0.2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</row>
    <row r="1055" spans="2:23" x14ac:dyDescent="0.2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</row>
    <row r="1056" spans="2:23" x14ac:dyDescent="0.2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</row>
    <row r="1057" spans="2:23" x14ac:dyDescent="0.2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</row>
    <row r="1058" spans="2:23" x14ac:dyDescent="0.2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</row>
    <row r="1059" spans="2:23" x14ac:dyDescent="0.2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</row>
    <row r="1060" spans="2:23" x14ac:dyDescent="0.2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</row>
    <row r="1061" spans="2:23" x14ac:dyDescent="0.2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</row>
    <row r="1062" spans="2:23" x14ac:dyDescent="0.2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</row>
    <row r="1063" spans="2:23" x14ac:dyDescent="0.2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</row>
    <row r="1064" spans="2:23" x14ac:dyDescent="0.2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</row>
    <row r="1065" spans="2:23" x14ac:dyDescent="0.2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</row>
    <row r="1066" spans="2:23" x14ac:dyDescent="0.2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</row>
    <row r="1067" spans="2:23" x14ac:dyDescent="0.2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</row>
    <row r="1068" spans="2:23" x14ac:dyDescent="0.2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</row>
    <row r="1069" spans="2:23" x14ac:dyDescent="0.2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</row>
    <row r="1070" spans="2:23" x14ac:dyDescent="0.2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</row>
    <row r="1071" spans="2:23" x14ac:dyDescent="0.2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</row>
    <row r="1072" spans="2:23" x14ac:dyDescent="0.2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</row>
    <row r="1073" spans="2:23" x14ac:dyDescent="0.2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</row>
    <row r="1074" spans="2:23" x14ac:dyDescent="0.2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</row>
    <row r="1075" spans="2:23" x14ac:dyDescent="0.2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</row>
    <row r="1076" spans="2:23" x14ac:dyDescent="0.2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</row>
    <row r="1077" spans="2:23" x14ac:dyDescent="0.2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</row>
    <row r="1078" spans="2:23" x14ac:dyDescent="0.2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</row>
    <row r="1079" spans="2:23" x14ac:dyDescent="0.2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</row>
    <row r="1080" spans="2:23" x14ac:dyDescent="0.2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</row>
    <row r="1081" spans="2:23" x14ac:dyDescent="0.2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</row>
    <row r="1082" spans="2:23" x14ac:dyDescent="0.2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</row>
    <row r="1083" spans="2:23" x14ac:dyDescent="0.2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</row>
    <row r="1084" spans="2:23" x14ac:dyDescent="0.2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</row>
    <row r="1085" spans="2:23" x14ac:dyDescent="0.2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</row>
    <row r="1086" spans="2:23" x14ac:dyDescent="0.2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</row>
    <row r="1087" spans="2:23" x14ac:dyDescent="0.2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</row>
    <row r="1088" spans="2:23" x14ac:dyDescent="0.2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</row>
    <row r="1089" spans="2:23" x14ac:dyDescent="0.2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</row>
    <row r="1090" spans="2:23" x14ac:dyDescent="0.2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</row>
    <row r="1091" spans="2:23" x14ac:dyDescent="0.2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</row>
    <row r="1092" spans="2:23" x14ac:dyDescent="0.2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</row>
    <row r="1093" spans="2:23" x14ac:dyDescent="0.2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</row>
    <row r="1094" spans="2:23" x14ac:dyDescent="0.2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</row>
    <row r="1095" spans="2:23" x14ac:dyDescent="0.2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</row>
    <row r="1096" spans="2:23" x14ac:dyDescent="0.2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</row>
    <row r="1097" spans="2:23" x14ac:dyDescent="0.2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</row>
    <row r="1098" spans="2:23" x14ac:dyDescent="0.2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</row>
    <row r="1099" spans="2:23" x14ac:dyDescent="0.2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</row>
    <row r="1100" spans="2:23" x14ac:dyDescent="0.2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</row>
    <row r="1101" spans="2:23" x14ac:dyDescent="0.2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</row>
    <row r="1102" spans="2:23" x14ac:dyDescent="0.2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</row>
    <row r="1103" spans="2:23" x14ac:dyDescent="0.2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</row>
    <row r="1104" spans="2:23" x14ac:dyDescent="0.2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</row>
    <row r="1105" spans="2:23" x14ac:dyDescent="0.2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</row>
    <row r="1106" spans="2:23" x14ac:dyDescent="0.2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</row>
    <row r="1107" spans="2:23" x14ac:dyDescent="0.2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</row>
    <row r="1108" spans="2:23" x14ac:dyDescent="0.2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</row>
    <row r="1109" spans="2:23" x14ac:dyDescent="0.2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</row>
    <row r="1110" spans="2:23" x14ac:dyDescent="0.2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</row>
    <row r="1111" spans="2:23" x14ac:dyDescent="0.2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</row>
    <row r="1112" spans="2:23" x14ac:dyDescent="0.2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</row>
    <row r="1113" spans="2:23" x14ac:dyDescent="0.2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</row>
    <row r="1114" spans="2:23" x14ac:dyDescent="0.2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</row>
    <row r="1115" spans="2:23" x14ac:dyDescent="0.2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</row>
    <row r="1116" spans="2:23" x14ac:dyDescent="0.2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</row>
    <row r="1117" spans="2:23" x14ac:dyDescent="0.2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</row>
    <row r="1118" spans="2:23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</row>
    <row r="1119" spans="2:23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</row>
    <row r="1120" spans="2:23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</row>
    <row r="1121" spans="2:23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</row>
    <row r="1122" spans="2:23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</row>
    <row r="1123" spans="2:23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</row>
    <row r="1124" spans="2:23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</row>
    <row r="1125" spans="2:23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</row>
    <row r="1126" spans="2:23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</row>
    <row r="1127" spans="2:23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</row>
    <row r="1128" spans="2:23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</row>
    <row r="1129" spans="2:23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</row>
    <row r="1130" spans="2:23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</row>
    <row r="1131" spans="2:23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</row>
    <row r="1132" spans="2:23" x14ac:dyDescent="0.2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</row>
    <row r="1133" spans="2:23" x14ac:dyDescent="0.2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</row>
    <row r="1134" spans="2:23" x14ac:dyDescent="0.2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</row>
    <row r="1135" spans="2:23" x14ac:dyDescent="0.2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</row>
    <row r="1136" spans="2:23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</row>
    <row r="1137" spans="2:23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</row>
    <row r="1138" spans="2:23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</row>
    <row r="1139" spans="2:23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</row>
    <row r="1140" spans="2:23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</row>
    <row r="1141" spans="2:23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</row>
    <row r="1142" spans="2:23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</row>
    <row r="1143" spans="2:23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</row>
    <row r="1144" spans="2:23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</row>
    <row r="1145" spans="2:23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</row>
    <row r="1146" spans="2:23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</row>
    <row r="1147" spans="2:23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</row>
    <row r="1148" spans="2:23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</row>
    <row r="1149" spans="2:23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</row>
    <row r="1150" spans="2:23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</row>
    <row r="1151" spans="2:23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</row>
    <row r="1152" spans="2:23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</row>
    <row r="1153" spans="2:23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</row>
    <row r="1154" spans="2:23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</row>
    <row r="1155" spans="2:23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</row>
    <row r="1156" spans="2:23" x14ac:dyDescent="0.2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</row>
    <row r="1157" spans="2:23" x14ac:dyDescent="0.2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</row>
    <row r="1158" spans="2:23" x14ac:dyDescent="0.2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</row>
    <row r="1159" spans="2:23" x14ac:dyDescent="0.2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</row>
    <row r="1160" spans="2:23" x14ac:dyDescent="0.2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</row>
    <row r="1161" spans="2:23" x14ac:dyDescent="0.2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</row>
    <row r="1162" spans="2:23" x14ac:dyDescent="0.2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</row>
    <row r="1163" spans="2:23" x14ac:dyDescent="0.2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</row>
    <row r="1164" spans="2:23" x14ac:dyDescent="0.2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</row>
    <row r="1165" spans="2:23" x14ac:dyDescent="0.2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</row>
    <row r="1166" spans="2:23" x14ac:dyDescent="0.2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</row>
    <row r="1167" spans="2:23" x14ac:dyDescent="0.2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</row>
    <row r="1168" spans="2:23" x14ac:dyDescent="0.2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</row>
    <row r="1169" spans="2:23" x14ac:dyDescent="0.2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</row>
    <row r="1170" spans="2:23" x14ac:dyDescent="0.2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</row>
    <row r="1171" spans="2:23" x14ac:dyDescent="0.2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</row>
    <row r="1172" spans="2:23" x14ac:dyDescent="0.2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</row>
    <row r="1173" spans="2:23" x14ac:dyDescent="0.2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</row>
    <row r="1174" spans="2:23" x14ac:dyDescent="0.2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</row>
    <row r="1175" spans="2:23" x14ac:dyDescent="0.2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</row>
    <row r="1176" spans="2:23" x14ac:dyDescent="0.2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</row>
    <row r="1177" spans="2:23" x14ac:dyDescent="0.2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</row>
    <row r="1178" spans="2:23" x14ac:dyDescent="0.2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</row>
    <row r="1179" spans="2:23" x14ac:dyDescent="0.2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</row>
    <row r="1180" spans="2:23" x14ac:dyDescent="0.2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</row>
    <row r="1181" spans="2:23" x14ac:dyDescent="0.2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</row>
    <row r="1182" spans="2:23" x14ac:dyDescent="0.2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</row>
    <row r="1183" spans="2:23" x14ac:dyDescent="0.2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</row>
    <row r="1184" spans="2:23" x14ac:dyDescent="0.2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</row>
    <row r="1185" spans="2:23" x14ac:dyDescent="0.2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</row>
    <row r="1186" spans="2:23" x14ac:dyDescent="0.2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</row>
    <row r="1187" spans="2:23" x14ac:dyDescent="0.2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</row>
    <row r="1188" spans="2:23" x14ac:dyDescent="0.2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</row>
    <row r="1189" spans="2:23" x14ac:dyDescent="0.2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</row>
    <row r="1190" spans="2:23" x14ac:dyDescent="0.2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</row>
    <row r="1191" spans="2:23" x14ac:dyDescent="0.2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</row>
    <row r="1192" spans="2:23" x14ac:dyDescent="0.2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</row>
    <row r="1193" spans="2:23" x14ac:dyDescent="0.2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</row>
    <row r="1194" spans="2:23" x14ac:dyDescent="0.2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</row>
    <row r="1195" spans="2:23" x14ac:dyDescent="0.2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</row>
    <row r="1196" spans="2:23" x14ac:dyDescent="0.2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</row>
    <row r="1197" spans="2:23" x14ac:dyDescent="0.2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</row>
    <row r="1198" spans="2:23" x14ac:dyDescent="0.2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</row>
    <row r="1199" spans="2:23" x14ac:dyDescent="0.2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</row>
    <row r="1200" spans="2:23" x14ac:dyDescent="0.2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</row>
    <row r="1201" spans="2:23" x14ac:dyDescent="0.2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</row>
    <row r="1202" spans="2:23" x14ac:dyDescent="0.2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</row>
    <row r="1203" spans="2:23" x14ac:dyDescent="0.2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</row>
    <row r="1204" spans="2:23" x14ac:dyDescent="0.2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</row>
    <row r="1205" spans="2:23" x14ac:dyDescent="0.2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</row>
    <row r="1206" spans="2:23" x14ac:dyDescent="0.2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</row>
    <row r="1207" spans="2:23" x14ac:dyDescent="0.2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</row>
    <row r="1208" spans="2:23" x14ac:dyDescent="0.2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</row>
    <row r="1209" spans="2:23" x14ac:dyDescent="0.2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</row>
    <row r="1210" spans="2:23" x14ac:dyDescent="0.2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</row>
    <row r="1211" spans="2:23" x14ac:dyDescent="0.2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</row>
    <row r="1212" spans="2:23" x14ac:dyDescent="0.2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</row>
    <row r="1213" spans="2:23" x14ac:dyDescent="0.2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</row>
    <row r="1214" spans="2:23" x14ac:dyDescent="0.2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</row>
    <row r="1215" spans="2:23" x14ac:dyDescent="0.2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</row>
    <row r="1216" spans="2:23" x14ac:dyDescent="0.2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</row>
    <row r="1217" spans="2:23" x14ac:dyDescent="0.2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</row>
    <row r="1218" spans="2:23" x14ac:dyDescent="0.2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</row>
    <row r="1219" spans="2:23" x14ac:dyDescent="0.2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</row>
    <row r="1220" spans="2:23" x14ac:dyDescent="0.2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</row>
    <row r="1221" spans="2:23" x14ac:dyDescent="0.2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</row>
    <row r="1222" spans="2:23" x14ac:dyDescent="0.2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</row>
    <row r="1223" spans="2:23" x14ac:dyDescent="0.2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</row>
    <row r="1224" spans="2:23" x14ac:dyDescent="0.2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</row>
    <row r="1225" spans="2:23" x14ac:dyDescent="0.2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</row>
    <row r="1226" spans="2:23" x14ac:dyDescent="0.2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</row>
    <row r="1227" spans="2:23" x14ac:dyDescent="0.2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</row>
    <row r="1228" spans="2:23" x14ac:dyDescent="0.2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</row>
    <row r="1229" spans="2:23" x14ac:dyDescent="0.2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</row>
    <row r="1230" spans="2:23" x14ac:dyDescent="0.2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</row>
    <row r="1231" spans="2:23" x14ac:dyDescent="0.2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</row>
    <row r="1232" spans="2:23" x14ac:dyDescent="0.2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</row>
    <row r="1233" spans="2:23" x14ac:dyDescent="0.2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</row>
    <row r="1234" spans="2:23" x14ac:dyDescent="0.2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</row>
    <row r="1235" spans="2:23" x14ac:dyDescent="0.2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</row>
    <row r="1236" spans="2:23" x14ac:dyDescent="0.2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</row>
    <row r="1237" spans="2:23" x14ac:dyDescent="0.2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</row>
    <row r="1238" spans="2:23" x14ac:dyDescent="0.2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</row>
    <row r="1239" spans="2:23" x14ac:dyDescent="0.2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</row>
    <row r="1240" spans="2:23" x14ac:dyDescent="0.2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</row>
    <row r="1241" spans="2:23" x14ac:dyDescent="0.2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</row>
    <row r="1242" spans="2:23" x14ac:dyDescent="0.2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</row>
    <row r="1243" spans="2:23" x14ac:dyDescent="0.2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</row>
    <row r="1244" spans="2:23" x14ac:dyDescent="0.2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</row>
    <row r="1245" spans="2:23" x14ac:dyDescent="0.2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</row>
    <row r="1246" spans="2:23" x14ac:dyDescent="0.2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</row>
    <row r="1247" spans="2:23" x14ac:dyDescent="0.2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</row>
    <row r="1248" spans="2:23" x14ac:dyDescent="0.2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</row>
    <row r="1249" spans="2:23" x14ac:dyDescent="0.2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</row>
    <row r="1250" spans="2:23" x14ac:dyDescent="0.2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</row>
    <row r="1251" spans="2:23" x14ac:dyDescent="0.2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</row>
    <row r="1252" spans="2:23" x14ac:dyDescent="0.2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</row>
    <row r="1253" spans="2:23" x14ac:dyDescent="0.2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</row>
    <row r="1254" spans="2:23" x14ac:dyDescent="0.2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</row>
    <row r="1255" spans="2:23" x14ac:dyDescent="0.2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</row>
    <row r="1256" spans="2:23" x14ac:dyDescent="0.2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</row>
    <row r="1257" spans="2:23" x14ac:dyDescent="0.2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</row>
    <row r="1258" spans="2:23" x14ac:dyDescent="0.2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</row>
    <row r="1259" spans="2:23" x14ac:dyDescent="0.2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</row>
    <row r="1260" spans="2:23" x14ac:dyDescent="0.2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</row>
    <row r="1261" spans="2:23" x14ac:dyDescent="0.2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</row>
    <row r="1262" spans="2:23" x14ac:dyDescent="0.2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</row>
    <row r="1263" spans="2:23" x14ac:dyDescent="0.2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</row>
    <row r="1264" spans="2:23" x14ac:dyDescent="0.2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</row>
    <row r="1265" spans="2:23" x14ac:dyDescent="0.2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</row>
    <row r="1266" spans="2:23" x14ac:dyDescent="0.2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</row>
    <row r="1267" spans="2:23" x14ac:dyDescent="0.2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</row>
    <row r="1268" spans="2:23" x14ac:dyDescent="0.2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</row>
    <row r="1269" spans="2:23" x14ac:dyDescent="0.2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</row>
    <row r="1270" spans="2:23" x14ac:dyDescent="0.2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</row>
    <row r="1271" spans="2:23" x14ac:dyDescent="0.2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</row>
    <row r="1272" spans="2:23" x14ac:dyDescent="0.2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</row>
    <row r="1273" spans="2:23" x14ac:dyDescent="0.2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</row>
    <row r="1274" spans="2:23" x14ac:dyDescent="0.2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</row>
    <row r="1275" spans="2:23" x14ac:dyDescent="0.2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</row>
    <row r="1276" spans="2:23" x14ac:dyDescent="0.2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</row>
    <row r="1277" spans="2:23" x14ac:dyDescent="0.2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</row>
    <row r="1278" spans="2:23" x14ac:dyDescent="0.2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</row>
    <row r="1279" spans="2:23" x14ac:dyDescent="0.2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</row>
    <row r="1280" spans="2:23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</row>
    <row r="1281" spans="2:23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</row>
    <row r="1282" spans="2:23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</row>
    <row r="1283" spans="2:23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</row>
    <row r="1284" spans="2:23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</row>
    <row r="1285" spans="2:23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</row>
    <row r="1286" spans="2:23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</row>
    <row r="1287" spans="2:23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</row>
    <row r="1288" spans="2:23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</row>
    <row r="1289" spans="2:23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</row>
    <row r="1290" spans="2:23" x14ac:dyDescent="0.2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</row>
    <row r="1291" spans="2:23" x14ac:dyDescent="0.2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</row>
    <row r="1292" spans="2:23" x14ac:dyDescent="0.2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</row>
    <row r="1293" spans="2:23" x14ac:dyDescent="0.2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</row>
    <row r="1294" spans="2:23" x14ac:dyDescent="0.2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</row>
    <row r="1295" spans="2:23" x14ac:dyDescent="0.2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</row>
    <row r="1296" spans="2:23" x14ac:dyDescent="0.2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</row>
    <row r="1297" spans="2:23" x14ac:dyDescent="0.2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</row>
    <row r="1298" spans="2:23" x14ac:dyDescent="0.2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</row>
    <row r="1299" spans="2:23" x14ac:dyDescent="0.2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</row>
    <row r="1300" spans="2:23" x14ac:dyDescent="0.2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</row>
    <row r="1301" spans="2:23" x14ac:dyDescent="0.2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</row>
    <row r="1302" spans="2:23" x14ac:dyDescent="0.2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</row>
    <row r="1303" spans="2:23" x14ac:dyDescent="0.2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</row>
    <row r="1304" spans="2:23" x14ac:dyDescent="0.2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</row>
    <row r="1305" spans="2:23" x14ac:dyDescent="0.2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</row>
    <row r="1306" spans="2:23" x14ac:dyDescent="0.2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</row>
    <row r="1307" spans="2:23" x14ac:dyDescent="0.2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</row>
    <row r="1308" spans="2:23" x14ac:dyDescent="0.2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</row>
    <row r="1309" spans="2:23" x14ac:dyDescent="0.2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</row>
    <row r="1310" spans="2:23" x14ac:dyDescent="0.2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</row>
    <row r="1311" spans="2:23" x14ac:dyDescent="0.2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</row>
    <row r="1312" spans="2:23" x14ac:dyDescent="0.2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</row>
    <row r="1313" spans="2:23" x14ac:dyDescent="0.2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</row>
    <row r="1314" spans="2:23" x14ac:dyDescent="0.2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</row>
    <row r="1315" spans="2:23" x14ac:dyDescent="0.2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</row>
    <row r="1316" spans="2:23" x14ac:dyDescent="0.2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</row>
    <row r="1317" spans="2:23" x14ac:dyDescent="0.2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</row>
    <row r="1318" spans="2:23" x14ac:dyDescent="0.2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</row>
    <row r="1319" spans="2:23" x14ac:dyDescent="0.2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</row>
    <row r="1320" spans="2:23" x14ac:dyDescent="0.2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</row>
    <row r="1321" spans="2:23" x14ac:dyDescent="0.2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</row>
    <row r="1322" spans="2:23" x14ac:dyDescent="0.2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</row>
    <row r="1323" spans="2:23" x14ac:dyDescent="0.2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</row>
    <row r="1324" spans="2:23" x14ac:dyDescent="0.2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</row>
    <row r="1325" spans="2:23" x14ac:dyDescent="0.2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</row>
    <row r="1326" spans="2:23" x14ac:dyDescent="0.2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</row>
    <row r="1327" spans="2:23" x14ac:dyDescent="0.2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</row>
    <row r="1328" spans="2:23" x14ac:dyDescent="0.2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</row>
    <row r="1329" spans="2:23" x14ac:dyDescent="0.2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</row>
    <row r="1330" spans="2:23" x14ac:dyDescent="0.2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</row>
    <row r="1331" spans="2:23" x14ac:dyDescent="0.2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</row>
    <row r="1332" spans="2:23" x14ac:dyDescent="0.2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</row>
    <row r="1333" spans="2:23" x14ac:dyDescent="0.2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</row>
    <row r="1334" spans="2:23" x14ac:dyDescent="0.2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</row>
    <row r="1335" spans="2:23" x14ac:dyDescent="0.2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</row>
    <row r="1336" spans="2:23" x14ac:dyDescent="0.2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</row>
    <row r="1337" spans="2:23" x14ac:dyDescent="0.2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</row>
    <row r="1338" spans="2:23" x14ac:dyDescent="0.2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</row>
    <row r="1339" spans="2:23" x14ac:dyDescent="0.2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</row>
    <row r="1340" spans="2:23" x14ac:dyDescent="0.2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</row>
    <row r="1341" spans="2:23" x14ac:dyDescent="0.2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</row>
    <row r="1342" spans="2:23" x14ac:dyDescent="0.2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</row>
    <row r="1343" spans="2:23" x14ac:dyDescent="0.2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</row>
    <row r="1344" spans="2:23" x14ac:dyDescent="0.2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</row>
    <row r="1345" spans="2:23" x14ac:dyDescent="0.2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</row>
    <row r="1346" spans="2:23" x14ac:dyDescent="0.2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</row>
    <row r="1347" spans="2:23" x14ac:dyDescent="0.2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</row>
    <row r="1348" spans="2:23" x14ac:dyDescent="0.2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</row>
    <row r="1349" spans="2:23" x14ac:dyDescent="0.2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</row>
    <row r="1350" spans="2:23" x14ac:dyDescent="0.2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</row>
    <row r="1351" spans="2:23" x14ac:dyDescent="0.2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</row>
    <row r="1352" spans="2:23" x14ac:dyDescent="0.2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</row>
    <row r="1353" spans="2:23" x14ac:dyDescent="0.2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</row>
    <row r="1354" spans="2:23" x14ac:dyDescent="0.2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</row>
    <row r="1355" spans="2:23" x14ac:dyDescent="0.2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</row>
    <row r="1356" spans="2:23" x14ac:dyDescent="0.2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</row>
    <row r="1357" spans="2:23" x14ac:dyDescent="0.2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</row>
    <row r="1358" spans="2:23" x14ac:dyDescent="0.2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</row>
    <row r="1359" spans="2:23" x14ac:dyDescent="0.2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</row>
    <row r="1360" spans="2:23" x14ac:dyDescent="0.2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</row>
    <row r="1361" spans="2:23" x14ac:dyDescent="0.2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</row>
    <row r="1362" spans="2:23" x14ac:dyDescent="0.2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</row>
    <row r="1363" spans="2:23" x14ac:dyDescent="0.2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</row>
    <row r="1364" spans="2:23" x14ac:dyDescent="0.2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</row>
    <row r="1365" spans="2:23" x14ac:dyDescent="0.2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</row>
    <row r="1366" spans="2:23" x14ac:dyDescent="0.2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</row>
    <row r="1367" spans="2:23" x14ac:dyDescent="0.2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</row>
    <row r="1368" spans="2:23" x14ac:dyDescent="0.2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</row>
    <row r="1369" spans="2:23" x14ac:dyDescent="0.2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</row>
    <row r="1370" spans="2:23" x14ac:dyDescent="0.2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</row>
    <row r="1371" spans="2:23" x14ac:dyDescent="0.2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</row>
    <row r="1372" spans="2:23" x14ac:dyDescent="0.2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</row>
    <row r="1373" spans="2:23" x14ac:dyDescent="0.2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</row>
    <row r="1374" spans="2:23" x14ac:dyDescent="0.2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</row>
    <row r="1375" spans="2:23" x14ac:dyDescent="0.2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</row>
    <row r="1376" spans="2:23" x14ac:dyDescent="0.2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</row>
    <row r="1377" spans="2:23" x14ac:dyDescent="0.2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</row>
    <row r="1378" spans="2:23" x14ac:dyDescent="0.2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</row>
    <row r="1379" spans="2:23" x14ac:dyDescent="0.2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</row>
    <row r="1380" spans="2:23" x14ac:dyDescent="0.2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</row>
    <row r="1381" spans="2:23" x14ac:dyDescent="0.2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</row>
    <row r="1382" spans="2:23" x14ac:dyDescent="0.2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</row>
    <row r="1383" spans="2:23" x14ac:dyDescent="0.2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</row>
    <row r="1384" spans="2:23" x14ac:dyDescent="0.2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</row>
    <row r="1385" spans="2:23" x14ac:dyDescent="0.2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</row>
    <row r="1386" spans="2:23" x14ac:dyDescent="0.2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</row>
    <row r="1387" spans="2:23" x14ac:dyDescent="0.2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</row>
    <row r="1388" spans="2:23" x14ac:dyDescent="0.2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</row>
    <row r="1389" spans="2:23" x14ac:dyDescent="0.2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</row>
    <row r="1390" spans="2:23" x14ac:dyDescent="0.2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</row>
    <row r="1391" spans="2:23" x14ac:dyDescent="0.2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</row>
    <row r="1392" spans="2:23" x14ac:dyDescent="0.2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</row>
    <row r="1393" spans="2:23" x14ac:dyDescent="0.2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</row>
    <row r="1394" spans="2:23" x14ac:dyDescent="0.2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</row>
    <row r="1395" spans="2:23" x14ac:dyDescent="0.2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</row>
    <row r="1396" spans="2:23" x14ac:dyDescent="0.2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</row>
    <row r="1397" spans="2:23" x14ac:dyDescent="0.2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</row>
    <row r="1398" spans="2:23" x14ac:dyDescent="0.2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</row>
    <row r="1399" spans="2:23" x14ac:dyDescent="0.2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</row>
    <row r="1400" spans="2:23" x14ac:dyDescent="0.2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</row>
    <row r="1401" spans="2:23" x14ac:dyDescent="0.2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</row>
    <row r="1402" spans="2:23" x14ac:dyDescent="0.2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</row>
    <row r="1403" spans="2:23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</row>
    <row r="1404" spans="2:23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</row>
    <row r="1405" spans="2:23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</row>
    <row r="1406" spans="2:23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</row>
    <row r="1407" spans="2:23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</row>
    <row r="1408" spans="2:23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</row>
    <row r="1409" spans="2:23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</row>
    <row r="1410" spans="2:23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</row>
    <row r="1411" spans="2:23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</row>
    <row r="1412" spans="2:23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</row>
    <row r="1413" spans="2:23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</row>
    <row r="1414" spans="2:23" x14ac:dyDescent="0.2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</row>
    <row r="1415" spans="2:23" x14ac:dyDescent="0.2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</row>
    <row r="1416" spans="2:23" x14ac:dyDescent="0.2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</row>
    <row r="1417" spans="2:23" x14ac:dyDescent="0.2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</row>
    <row r="1418" spans="2:23" x14ac:dyDescent="0.2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</row>
    <row r="1419" spans="2:23" x14ac:dyDescent="0.2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</row>
    <row r="1420" spans="2:23" x14ac:dyDescent="0.2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</row>
    <row r="1421" spans="2:23" x14ac:dyDescent="0.2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</row>
    <row r="1422" spans="2:23" x14ac:dyDescent="0.2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</row>
    <row r="1423" spans="2:23" x14ac:dyDescent="0.2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</row>
    <row r="1424" spans="2:23" x14ac:dyDescent="0.2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</row>
    <row r="1425" spans="2:23" x14ac:dyDescent="0.2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</row>
    <row r="1426" spans="2:23" x14ac:dyDescent="0.2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</row>
    <row r="1427" spans="2:23" x14ac:dyDescent="0.2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</row>
    <row r="1428" spans="2:23" x14ac:dyDescent="0.2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</row>
    <row r="1429" spans="2:23" x14ac:dyDescent="0.2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</row>
    <row r="1430" spans="2:23" x14ac:dyDescent="0.2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</row>
    <row r="1431" spans="2:23" x14ac:dyDescent="0.2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</row>
    <row r="1432" spans="2:23" x14ac:dyDescent="0.2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</row>
    <row r="1433" spans="2:23" x14ac:dyDescent="0.2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</row>
    <row r="1434" spans="2:23" x14ac:dyDescent="0.2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</row>
    <row r="1435" spans="2:23" x14ac:dyDescent="0.2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</row>
    <row r="1436" spans="2:23" x14ac:dyDescent="0.2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</row>
    <row r="1437" spans="2:23" x14ac:dyDescent="0.2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</row>
    <row r="1438" spans="2:23" x14ac:dyDescent="0.2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</row>
    <row r="1439" spans="2:23" x14ac:dyDescent="0.2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</row>
    <row r="1440" spans="2:23" x14ac:dyDescent="0.2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</row>
    <row r="1441" spans="2:23" x14ac:dyDescent="0.2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</row>
    <row r="1442" spans="2:23" x14ac:dyDescent="0.2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</row>
    <row r="1443" spans="2:23" x14ac:dyDescent="0.2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</row>
    <row r="1444" spans="2:23" x14ac:dyDescent="0.2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</row>
    <row r="1445" spans="2:23" x14ac:dyDescent="0.2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</row>
    <row r="1446" spans="2:23" x14ac:dyDescent="0.2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</row>
    <row r="1447" spans="2:23" x14ac:dyDescent="0.2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</row>
    <row r="1448" spans="2:23" x14ac:dyDescent="0.2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</row>
    <row r="1449" spans="2:23" x14ac:dyDescent="0.2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</row>
    <row r="1450" spans="2:23" x14ac:dyDescent="0.2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</row>
    <row r="1451" spans="2:23" x14ac:dyDescent="0.2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</row>
    <row r="1452" spans="2:23" x14ac:dyDescent="0.2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</row>
    <row r="1453" spans="2:23" x14ac:dyDescent="0.2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</row>
    <row r="1454" spans="2:23" x14ac:dyDescent="0.2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</row>
    <row r="1455" spans="2:23" x14ac:dyDescent="0.2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</row>
    <row r="1456" spans="2:23" x14ac:dyDescent="0.2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</row>
    <row r="1457" spans="2:23" x14ac:dyDescent="0.2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</row>
    <row r="1458" spans="2:23" x14ac:dyDescent="0.2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</row>
    <row r="1459" spans="2:23" x14ac:dyDescent="0.2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</row>
    <row r="1460" spans="2:23" x14ac:dyDescent="0.2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</row>
    <row r="1461" spans="2:23" x14ac:dyDescent="0.2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</row>
    <row r="1462" spans="2:23" x14ac:dyDescent="0.2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</row>
    <row r="1463" spans="2:23" x14ac:dyDescent="0.2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</row>
    <row r="1464" spans="2:23" x14ac:dyDescent="0.2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</row>
    <row r="1465" spans="2:23" x14ac:dyDescent="0.2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</row>
    <row r="1466" spans="2:23" x14ac:dyDescent="0.2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</row>
    <row r="1467" spans="2:23" x14ac:dyDescent="0.2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</row>
    <row r="1468" spans="2:23" x14ac:dyDescent="0.2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</row>
    <row r="1469" spans="2:23" x14ac:dyDescent="0.2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</row>
    <row r="1470" spans="2:23" x14ac:dyDescent="0.2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</row>
    <row r="1471" spans="2:23" x14ac:dyDescent="0.2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</row>
    <row r="1472" spans="2:23" x14ac:dyDescent="0.2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</row>
    <row r="1473" spans="2:23" x14ac:dyDescent="0.2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</row>
    <row r="1474" spans="2:23" x14ac:dyDescent="0.2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</row>
    <row r="1475" spans="2:23" x14ac:dyDescent="0.2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</row>
    <row r="1476" spans="2:23" x14ac:dyDescent="0.2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</row>
    <row r="1477" spans="2:23" x14ac:dyDescent="0.2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</row>
    <row r="1478" spans="2:23" x14ac:dyDescent="0.2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</row>
    <row r="1479" spans="2:23" x14ac:dyDescent="0.2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</row>
    <row r="1480" spans="2:23" x14ac:dyDescent="0.2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</row>
    <row r="1481" spans="2:23" x14ac:dyDescent="0.2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</row>
    <row r="1482" spans="2:23" x14ac:dyDescent="0.2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</row>
    <row r="1483" spans="2:23" x14ac:dyDescent="0.2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</row>
    <row r="1484" spans="2:23" x14ac:dyDescent="0.2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</row>
    <row r="1485" spans="2:23" x14ac:dyDescent="0.2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</row>
    <row r="1486" spans="2:23" x14ac:dyDescent="0.2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</row>
    <row r="1487" spans="2:23" x14ac:dyDescent="0.2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</row>
    <row r="1488" spans="2:23" x14ac:dyDescent="0.2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</row>
    <row r="1489" spans="2:23" x14ac:dyDescent="0.2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</row>
    <row r="1490" spans="2:23" x14ac:dyDescent="0.2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</row>
    <row r="1491" spans="2:23" x14ac:dyDescent="0.2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</row>
    <row r="1492" spans="2:23" x14ac:dyDescent="0.2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</row>
    <row r="1493" spans="2:23" x14ac:dyDescent="0.2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</row>
    <row r="1494" spans="2:23" x14ac:dyDescent="0.2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</row>
    <row r="1495" spans="2:23" x14ac:dyDescent="0.2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</row>
    <row r="1496" spans="2:23" x14ac:dyDescent="0.2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</row>
    <row r="1497" spans="2:23" x14ac:dyDescent="0.2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</row>
    <row r="1498" spans="2:23" x14ac:dyDescent="0.2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</row>
    <row r="1499" spans="2:23" x14ac:dyDescent="0.2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</row>
    <row r="1500" spans="2:23" x14ac:dyDescent="0.2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</row>
    <row r="1501" spans="2:23" x14ac:dyDescent="0.2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</row>
    <row r="1502" spans="2:23" x14ac:dyDescent="0.2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</row>
    <row r="1503" spans="2:23" x14ac:dyDescent="0.2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</row>
    <row r="1504" spans="2:23" x14ac:dyDescent="0.2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</row>
    <row r="1505" spans="2:23" x14ac:dyDescent="0.2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</row>
    <row r="1506" spans="2:23" x14ac:dyDescent="0.2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</row>
    <row r="1507" spans="2:23" x14ac:dyDescent="0.2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</row>
    <row r="1508" spans="2:23" x14ac:dyDescent="0.2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</row>
    <row r="1509" spans="2:23" x14ac:dyDescent="0.2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</row>
    <row r="1510" spans="2:23" x14ac:dyDescent="0.2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</row>
    <row r="1511" spans="2:23" x14ac:dyDescent="0.2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</row>
    <row r="1512" spans="2:23" x14ac:dyDescent="0.2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</row>
    <row r="1513" spans="2:23" x14ac:dyDescent="0.2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</row>
    <row r="1514" spans="2:23" x14ac:dyDescent="0.2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</row>
    <row r="1515" spans="2:23" x14ac:dyDescent="0.2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</row>
    <row r="1516" spans="2:23" x14ac:dyDescent="0.2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</row>
    <row r="1517" spans="2:23" x14ac:dyDescent="0.2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</row>
    <row r="1518" spans="2:23" x14ac:dyDescent="0.2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</row>
    <row r="1519" spans="2:23" x14ac:dyDescent="0.2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</row>
    <row r="1520" spans="2:23" x14ac:dyDescent="0.2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</row>
    <row r="1521" spans="2:23" x14ac:dyDescent="0.2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</row>
    <row r="1522" spans="2:23" x14ac:dyDescent="0.2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</row>
    <row r="1523" spans="2:23" x14ac:dyDescent="0.2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</row>
    <row r="1524" spans="2:23" x14ac:dyDescent="0.2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</row>
    <row r="1525" spans="2:23" x14ac:dyDescent="0.2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</row>
    <row r="1526" spans="2:23" x14ac:dyDescent="0.2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</row>
    <row r="1527" spans="2:23" x14ac:dyDescent="0.2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</row>
    <row r="1528" spans="2:23" x14ac:dyDescent="0.2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</row>
    <row r="1529" spans="2:23" x14ac:dyDescent="0.2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</row>
    <row r="1530" spans="2:23" x14ac:dyDescent="0.2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</row>
    <row r="1531" spans="2:23" x14ac:dyDescent="0.2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</row>
    <row r="1532" spans="2:23" x14ac:dyDescent="0.2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</row>
    <row r="1533" spans="2:23" x14ac:dyDescent="0.2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</row>
    <row r="1534" spans="2:23" x14ac:dyDescent="0.2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</row>
    <row r="1535" spans="2:23" x14ac:dyDescent="0.2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</row>
    <row r="1536" spans="2:23" x14ac:dyDescent="0.2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</row>
    <row r="1537" spans="2:23" x14ac:dyDescent="0.2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</row>
    <row r="1538" spans="2:23" x14ac:dyDescent="0.2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</row>
    <row r="1539" spans="2:23" x14ac:dyDescent="0.2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</row>
    <row r="1540" spans="2:23" x14ac:dyDescent="0.2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</row>
    <row r="1541" spans="2:23" x14ac:dyDescent="0.2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</row>
    <row r="1542" spans="2:23" x14ac:dyDescent="0.2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</row>
    <row r="1543" spans="2:23" x14ac:dyDescent="0.2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</row>
    <row r="1544" spans="2:23" x14ac:dyDescent="0.2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</row>
    <row r="1545" spans="2:23" x14ac:dyDescent="0.2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</row>
    <row r="1546" spans="2:23" x14ac:dyDescent="0.2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</row>
    <row r="1547" spans="2:23" x14ac:dyDescent="0.2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</row>
    <row r="1548" spans="2:23" x14ac:dyDescent="0.2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</row>
    <row r="1549" spans="2:23" x14ac:dyDescent="0.2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</row>
    <row r="1550" spans="2:23" x14ac:dyDescent="0.2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</row>
    <row r="1551" spans="2:23" x14ac:dyDescent="0.2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</row>
    <row r="1552" spans="2:23" x14ac:dyDescent="0.2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</row>
    <row r="1553" spans="2:23" x14ac:dyDescent="0.2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</row>
    <row r="1554" spans="2:23" x14ac:dyDescent="0.2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</row>
    <row r="1555" spans="2:23" x14ac:dyDescent="0.2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</row>
    <row r="1556" spans="2:23" x14ac:dyDescent="0.2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</row>
    <row r="1557" spans="2:23" x14ac:dyDescent="0.2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</row>
    <row r="1558" spans="2:23" x14ac:dyDescent="0.2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</row>
    <row r="1559" spans="2:23" x14ac:dyDescent="0.2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</row>
    <row r="1560" spans="2:23" x14ac:dyDescent="0.2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</row>
    <row r="1561" spans="2:23" x14ac:dyDescent="0.2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</row>
    <row r="1562" spans="2:23" x14ac:dyDescent="0.2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</row>
    <row r="1563" spans="2:23" x14ac:dyDescent="0.2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</row>
    <row r="1564" spans="2:23" x14ac:dyDescent="0.2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</row>
    <row r="1565" spans="2:23" x14ac:dyDescent="0.2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</row>
    <row r="1566" spans="2:23" x14ac:dyDescent="0.2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</row>
    <row r="1567" spans="2:23" x14ac:dyDescent="0.2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</row>
    <row r="1568" spans="2:23" x14ac:dyDescent="0.2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</row>
    <row r="1569" spans="2:23" x14ac:dyDescent="0.2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</row>
    <row r="1570" spans="2:23" x14ac:dyDescent="0.2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</row>
    <row r="1571" spans="2:23" x14ac:dyDescent="0.2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</row>
    <row r="1572" spans="2:23" x14ac:dyDescent="0.2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</row>
    <row r="1573" spans="2:23" x14ac:dyDescent="0.2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</row>
    <row r="1574" spans="2:23" x14ac:dyDescent="0.2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</row>
    <row r="1575" spans="2:23" x14ac:dyDescent="0.2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</row>
    <row r="1576" spans="2:23" x14ac:dyDescent="0.2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</row>
    <row r="1577" spans="2:23" x14ac:dyDescent="0.2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</row>
    <row r="1578" spans="2:23" x14ac:dyDescent="0.2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</row>
    <row r="1579" spans="2:23" x14ac:dyDescent="0.2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</row>
    <row r="1580" spans="2:23" x14ac:dyDescent="0.2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</row>
    <row r="1581" spans="2:23" x14ac:dyDescent="0.2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</row>
    <row r="1582" spans="2:23" x14ac:dyDescent="0.2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</row>
    <row r="1583" spans="2:23" x14ac:dyDescent="0.2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</row>
    <row r="1584" spans="2:23" x14ac:dyDescent="0.2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</row>
    <row r="1585" spans="2:23" x14ac:dyDescent="0.2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</row>
    <row r="1586" spans="2:23" x14ac:dyDescent="0.2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</row>
    <row r="1587" spans="2:23" x14ac:dyDescent="0.2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</row>
    <row r="1588" spans="2:23" x14ac:dyDescent="0.2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</row>
    <row r="1589" spans="2:23" x14ac:dyDescent="0.2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</row>
    <row r="1590" spans="2:23" x14ac:dyDescent="0.2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</row>
    <row r="1591" spans="2:23" x14ac:dyDescent="0.2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</row>
    <row r="1592" spans="2:23" x14ac:dyDescent="0.2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</row>
    <row r="1593" spans="2:23" x14ac:dyDescent="0.2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</row>
    <row r="1594" spans="2:23" x14ac:dyDescent="0.2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</row>
    <row r="1595" spans="2:23" x14ac:dyDescent="0.2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</row>
    <row r="1596" spans="2:23" x14ac:dyDescent="0.2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</row>
    <row r="1597" spans="2:23" x14ac:dyDescent="0.2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</row>
    <row r="1598" spans="2:23" x14ac:dyDescent="0.2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</row>
    <row r="1599" spans="2:23" x14ac:dyDescent="0.2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</row>
    <row r="1600" spans="2:23" x14ac:dyDescent="0.2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</row>
    <row r="1601" spans="2:23" x14ac:dyDescent="0.2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</row>
    <row r="1602" spans="2:23" x14ac:dyDescent="0.2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</row>
    <row r="1603" spans="2:23" x14ac:dyDescent="0.2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</row>
    <row r="1604" spans="2:23" x14ac:dyDescent="0.2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</row>
    <row r="1605" spans="2:23" x14ac:dyDescent="0.2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</row>
    <row r="1606" spans="2:23" x14ac:dyDescent="0.2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</row>
    <row r="1607" spans="2:23" x14ac:dyDescent="0.2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</row>
    <row r="1608" spans="2:23" x14ac:dyDescent="0.2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</row>
    <row r="1609" spans="2:23" x14ac:dyDescent="0.2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</row>
    <row r="1610" spans="2:23" x14ac:dyDescent="0.2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</row>
    <row r="1611" spans="2:23" x14ac:dyDescent="0.2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</row>
    <row r="1612" spans="2:23" x14ac:dyDescent="0.2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</row>
    <row r="1613" spans="2:23" x14ac:dyDescent="0.2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</row>
    <row r="1614" spans="2:23" x14ac:dyDescent="0.2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</row>
    <row r="1615" spans="2:23" x14ac:dyDescent="0.2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</row>
    <row r="1616" spans="2:23" x14ac:dyDescent="0.2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</row>
    <row r="1617" spans="2:23" x14ac:dyDescent="0.2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</row>
    <row r="1618" spans="2:23" x14ac:dyDescent="0.2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</row>
    <row r="1619" spans="2:23" x14ac:dyDescent="0.2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</row>
    <row r="1620" spans="2:23" x14ac:dyDescent="0.2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</row>
    <row r="1621" spans="2:23" x14ac:dyDescent="0.2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</row>
    <row r="1622" spans="2:23" x14ac:dyDescent="0.2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</row>
    <row r="1623" spans="2:23" x14ac:dyDescent="0.2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</row>
    <row r="1624" spans="2:23" x14ac:dyDescent="0.2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</row>
    <row r="1625" spans="2:23" x14ac:dyDescent="0.2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</row>
    <row r="1626" spans="2:23" x14ac:dyDescent="0.2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</row>
    <row r="1627" spans="2:23" x14ac:dyDescent="0.2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</row>
    <row r="1628" spans="2:23" x14ac:dyDescent="0.2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</row>
    <row r="1629" spans="2:23" x14ac:dyDescent="0.2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</row>
    <row r="1630" spans="2:23" x14ac:dyDescent="0.2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</row>
    <row r="1631" spans="2:23" x14ac:dyDescent="0.2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</row>
    <row r="1632" spans="2:23" x14ac:dyDescent="0.2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</row>
    <row r="1633" spans="2:23" x14ac:dyDescent="0.2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</row>
    <row r="1634" spans="2:23" x14ac:dyDescent="0.2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</row>
    <row r="1635" spans="2:23" x14ac:dyDescent="0.2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</row>
    <row r="1636" spans="2:23" x14ac:dyDescent="0.2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</row>
    <row r="1637" spans="2:23" x14ac:dyDescent="0.2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</row>
    <row r="1638" spans="2:23" x14ac:dyDescent="0.2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</row>
    <row r="1639" spans="2:23" x14ac:dyDescent="0.2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</row>
    <row r="1640" spans="2:23" x14ac:dyDescent="0.2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</row>
    <row r="1641" spans="2:23" x14ac:dyDescent="0.2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</row>
    <row r="1642" spans="2:23" x14ac:dyDescent="0.2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</row>
    <row r="1643" spans="2:23" x14ac:dyDescent="0.2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</row>
    <row r="1644" spans="2:23" x14ac:dyDescent="0.2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</row>
    <row r="1645" spans="2:23" x14ac:dyDescent="0.2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</row>
    <row r="1646" spans="2:23" x14ac:dyDescent="0.2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</row>
    <row r="1647" spans="2:23" x14ac:dyDescent="0.2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</row>
    <row r="1648" spans="2:23" x14ac:dyDescent="0.2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</row>
    <row r="1649" spans="2:23" x14ac:dyDescent="0.2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</row>
    <row r="1650" spans="2:23" x14ac:dyDescent="0.2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</row>
    <row r="1651" spans="2:23" x14ac:dyDescent="0.2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</row>
    <row r="1652" spans="2:23" x14ac:dyDescent="0.2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</row>
    <row r="1653" spans="2:23" x14ac:dyDescent="0.2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</row>
    <row r="1654" spans="2:23" x14ac:dyDescent="0.2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</row>
    <row r="1655" spans="2:23" x14ac:dyDescent="0.2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</row>
    <row r="1656" spans="2:23" x14ac:dyDescent="0.2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</row>
    <row r="1657" spans="2:23" x14ac:dyDescent="0.2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</row>
    <row r="1658" spans="2:23" x14ac:dyDescent="0.2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</row>
    <row r="1659" spans="2:23" x14ac:dyDescent="0.2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</row>
    <row r="1660" spans="2:23" x14ac:dyDescent="0.2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</row>
    <row r="1661" spans="2:23" x14ac:dyDescent="0.2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</row>
    <row r="1662" spans="2:23" x14ac:dyDescent="0.2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</row>
    <row r="1663" spans="2:23" x14ac:dyDescent="0.2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</row>
    <row r="1664" spans="2:23" x14ac:dyDescent="0.2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</row>
    <row r="1665" spans="2:23" x14ac:dyDescent="0.2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</row>
    <row r="1666" spans="2:23" x14ac:dyDescent="0.2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</row>
    <row r="1667" spans="2:23" x14ac:dyDescent="0.2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</row>
    <row r="1668" spans="2:23" x14ac:dyDescent="0.2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</row>
    <row r="1669" spans="2:23" x14ac:dyDescent="0.2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</row>
    <row r="1670" spans="2:23" x14ac:dyDescent="0.2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</row>
    <row r="1671" spans="2:23" x14ac:dyDescent="0.2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</row>
    <row r="1672" spans="2:23" x14ac:dyDescent="0.2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</row>
    <row r="1673" spans="2:23" x14ac:dyDescent="0.2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</row>
    <row r="1674" spans="2:23" x14ac:dyDescent="0.2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</row>
    <row r="1675" spans="2:23" x14ac:dyDescent="0.2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</row>
    <row r="1676" spans="2:23" x14ac:dyDescent="0.2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</row>
    <row r="1677" spans="2:23" x14ac:dyDescent="0.2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</row>
    <row r="1678" spans="2:23" x14ac:dyDescent="0.2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</row>
    <row r="1679" spans="2:23" x14ac:dyDescent="0.2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</row>
    <row r="1680" spans="2:23" x14ac:dyDescent="0.2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</row>
    <row r="1681" spans="2:23" x14ac:dyDescent="0.2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</row>
    <row r="1682" spans="2:23" x14ac:dyDescent="0.2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</row>
    <row r="1683" spans="2:23" x14ac:dyDescent="0.2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</row>
    <row r="1684" spans="2:23" x14ac:dyDescent="0.2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</row>
    <row r="1685" spans="2:23" x14ac:dyDescent="0.2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</row>
    <row r="1686" spans="2:23" x14ac:dyDescent="0.2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</row>
    <row r="1687" spans="2:23" x14ac:dyDescent="0.2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</row>
    <row r="1688" spans="2:23" x14ac:dyDescent="0.2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</row>
    <row r="1689" spans="2:23" x14ac:dyDescent="0.2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</row>
    <row r="1690" spans="2:23" x14ac:dyDescent="0.2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</row>
    <row r="1691" spans="2:23" x14ac:dyDescent="0.2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</row>
    <row r="1692" spans="2:23" x14ac:dyDescent="0.2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</row>
    <row r="1693" spans="2:23" x14ac:dyDescent="0.2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</row>
    <row r="1694" spans="2:23" x14ac:dyDescent="0.2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</row>
    <row r="1695" spans="2:23" x14ac:dyDescent="0.2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</row>
    <row r="1696" spans="2:23" x14ac:dyDescent="0.2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</row>
    <row r="1697" spans="2:23" x14ac:dyDescent="0.2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</row>
    <row r="1698" spans="2:23" x14ac:dyDescent="0.2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</row>
    <row r="1699" spans="2:23" x14ac:dyDescent="0.2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</row>
    <row r="1700" spans="2:23" x14ac:dyDescent="0.2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</row>
    <row r="1701" spans="2:23" x14ac:dyDescent="0.2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</row>
    <row r="1702" spans="2:23" x14ac:dyDescent="0.2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</row>
    <row r="1703" spans="2:23" x14ac:dyDescent="0.2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</row>
    <row r="1704" spans="2:23" x14ac:dyDescent="0.2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</row>
    <row r="1705" spans="2:23" x14ac:dyDescent="0.2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</row>
    <row r="1706" spans="2:23" x14ac:dyDescent="0.2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</row>
    <row r="1707" spans="2:23" x14ac:dyDescent="0.2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</row>
    <row r="1708" spans="2:23" x14ac:dyDescent="0.2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</row>
    <row r="1709" spans="2:23" x14ac:dyDescent="0.2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</row>
    <row r="1710" spans="2:23" x14ac:dyDescent="0.2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</row>
    <row r="1711" spans="2:23" x14ac:dyDescent="0.2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</row>
    <row r="1712" spans="2:23" x14ac:dyDescent="0.2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</row>
    <row r="1713" spans="2:23" x14ac:dyDescent="0.2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</row>
    <row r="1714" spans="2:23" x14ac:dyDescent="0.2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</row>
    <row r="1715" spans="2:23" x14ac:dyDescent="0.2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</row>
    <row r="1716" spans="2:23" x14ac:dyDescent="0.2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</row>
    <row r="1717" spans="2:23" x14ac:dyDescent="0.2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</row>
    <row r="1718" spans="2:23" x14ac:dyDescent="0.2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</row>
    <row r="1719" spans="2:23" x14ac:dyDescent="0.2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</row>
    <row r="1720" spans="2:23" x14ac:dyDescent="0.2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</row>
    <row r="1721" spans="2:23" x14ac:dyDescent="0.2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</row>
    <row r="1722" spans="2:23" x14ac:dyDescent="0.2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</row>
    <row r="1723" spans="2:23" x14ac:dyDescent="0.2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</row>
    <row r="1724" spans="2:23" x14ac:dyDescent="0.2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</row>
    <row r="1725" spans="2:23" x14ac:dyDescent="0.2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</row>
    <row r="1726" spans="2:23" x14ac:dyDescent="0.2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</row>
    <row r="1727" spans="2:23" x14ac:dyDescent="0.2"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</row>
    <row r="1728" spans="2:23" x14ac:dyDescent="0.2"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</row>
    <row r="1729" spans="2:23" x14ac:dyDescent="0.2"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</row>
    <row r="1730" spans="2:23" x14ac:dyDescent="0.2"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</row>
    <row r="1731" spans="2:23" x14ac:dyDescent="0.2"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</row>
    <row r="1732" spans="2:23" x14ac:dyDescent="0.2"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</row>
    <row r="1733" spans="2:23" x14ac:dyDescent="0.2"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</row>
    <row r="1734" spans="2:23" x14ac:dyDescent="0.2"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</row>
    <row r="1735" spans="2:23" x14ac:dyDescent="0.2"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</row>
    <row r="1736" spans="2:23" x14ac:dyDescent="0.2"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</row>
    <row r="1737" spans="2:23" x14ac:dyDescent="0.2"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</row>
    <row r="1738" spans="2:23" x14ac:dyDescent="0.2"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</row>
    <row r="1739" spans="2:23" x14ac:dyDescent="0.2"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</row>
    <row r="1740" spans="2:23" x14ac:dyDescent="0.2"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</row>
    <row r="1741" spans="2:23" x14ac:dyDescent="0.2"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</row>
    <row r="1742" spans="2:23" x14ac:dyDescent="0.2"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</row>
    <row r="1743" spans="2:23" x14ac:dyDescent="0.2"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</row>
    <row r="1744" spans="2:23" x14ac:dyDescent="0.2"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</row>
    <row r="1745" spans="2:23" x14ac:dyDescent="0.2"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</row>
    <row r="1746" spans="2:23" x14ac:dyDescent="0.2"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</row>
    <row r="1747" spans="2:23" x14ac:dyDescent="0.2"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</row>
    <row r="1748" spans="2:23" x14ac:dyDescent="0.2"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</row>
    <row r="1749" spans="2:23" x14ac:dyDescent="0.2"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</row>
    <row r="1750" spans="2:23" x14ac:dyDescent="0.2"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</row>
    <row r="1751" spans="2:23" x14ac:dyDescent="0.2"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</row>
    <row r="1752" spans="2:23" x14ac:dyDescent="0.2"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</row>
    <row r="1753" spans="2:23" x14ac:dyDescent="0.2"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</row>
    <row r="1754" spans="2:23" x14ac:dyDescent="0.2"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</row>
    <row r="1755" spans="2:23" x14ac:dyDescent="0.2"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</row>
    <row r="1756" spans="2:23" x14ac:dyDescent="0.2"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</row>
    <row r="1757" spans="2:23" x14ac:dyDescent="0.2"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</row>
    <row r="1758" spans="2:23" x14ac:dyDescent="0.2"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</row>
    <row r="1759" spans="2:23" x14ac:dyDescent="0.2"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</row>
    <row r="1760" spans="2:23" x14ac:dyDescent="0.2"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</row>
    <row r="1761" spans="2:23" x14ac:dyDescent="0.2"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</row>
    <row r="1762" spans="2:23" x14ac:dyDescent="0.2"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</row>
    <row r="1763" spans="2:23" x14ac:dyDescent="0.2"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</row>
    <row r="1764" spans="2:23" x14ac:dyDescent="0.2"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</row>
    <row r="1765" spans="2:23" x14ac:dyDescent="0.2"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</row>
    <row r="1766" spans="2:23" x14ac:dyDescent="0.2"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</row>
    <row r="1767" spans="2:23" x14ac:dyDescent="0.2"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</row>
    <row r="1768" spans="2:23" x14ac:dyDescent="0.2"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</row>
    <row r="1769" spans="2:23" x14ac:dyDescent="0.2"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</row>
    <row r="1770" spans="2:23" x14ac:dyDescent="0.2"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</row>
    <row r="1771" spans="2:23" x14ac:dyDescent="0.2"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</row>
    <row r="1772" spans="2:23" x14ac:dyDescent="0.2"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</row>
    <row r="1773" spans="2:23" x14ac:dyDescent="0.2"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</row>
    <row r="1774" spans="2:23" x14ac:dyDescent="0.2"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</row>
    <row r="1775" spans="2:23" x14ac:dyDescent="0.2"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</row>
    <row r="1776" spans="2:23" x14ac:dyDescent="0.2"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</row>
    <row r="1777" spans="2:23" x14ac:dyDescent="0.2"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</row>
    <row r="1778" spans="2:23" x14ac:dyDescent="0.2"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</row>
    <row r="1779" spans="2:23" x14ac:dyDescent="0.2"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</row>
    <row r="1780" spans="2:23" x14ac:dyDescent="0.2"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</row>
    <row r="1781" spans="2:23" x14ac:dyDescent="0.2"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</row>
    <row r="1782" spans="2:23" x14ac:dyDescent="0.2"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</row>
    <row r="1783" spans="2:23" x14ac:dyDescent="0.2"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</row>
    <row r="1784" spans="2:23" x14ac:dyDescent="0.2"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</row>
    <row r="1785" spans="2:23" x14ac:dyDescent="0.2"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</row>
    <row r="1786" spans="2:23" x14ac:dyDescent="0.2"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</row>
    <row r="1787" spans="2:23" x14ac:dyDescent="0.2"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</row>
    <row r="1788" spans="2:23" x14ac:dyDescent="0.2"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</row>
    <row r="1789" spans="2:23" x14ac:dyDescent="0.2"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</row>
    <row r="1790" spans="2:23" x14ac:dyDescent="0.2"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</row>
    <row r="1791" spans="2:23" x14ac:dyDescent="0.2"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</row>
    <row r="1792" spans="2:23" x14ac:dyDescent="0.2"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</row>
    <row r="1793" spans="2:23" x14ac:dyDescent="0.2"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</row>
    <row r="1794" spans="2:23" x14ac:dyDescent="0.2"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</row>
    <row r="1795" spans="2:23" x14ac:dyDescent="0.2"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</row>
    <row r="1796" spans="2:23" x14ac:dyDescent="0.2"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</row>
    <row r="1797" spans="2:23" x14ac:dyDescent="0.2"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</row>
    <row r="1798" spans="2:23" x14ac:dyDescent="0.2"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</row>
    <row r="1799" spans="2:23" x14ac:dyDescent="0.2"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</row>
    <row r="1800" spans="2:23" x14ac:dyDescent="0.2"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</row>
    <row r="1801" spans="2:23" x14ac:dyDescent="0.2"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</row>
    <row r="1802" spans="2:23" x14ac:dyDescent="0.2"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</row>
    <row r="1803" spans="2:23" x14ac:dyDescent="0.2"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</row>
    <row r="1804" spans="2:23" x14ac:dyDescent="0.2"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</row>
    <row r="1805" spans="2:23" x14ac:dyDescent="0.2"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</row>
    <row r="1806" spans="2:23" x14ac:dyDescent="0.2"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</row>
    <row r="1807" spans="2:23" x14ac:dyDescent="0.2"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</row>
    <row r="1808" spans="2:23" x14ac:dyDescent="0.2"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</row>
    <row r="1809" spans="2:23" x14ac:dyDescent="0.2"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</row>
    <row r="1810" spans="2:23" x14ac:dyDescent="0.2"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</row>
    <row r="1811" spans="2:23" x14ac:dyDescent="0.2"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</row>
    <row r="1812" spans="2:23" x14ac:dyDescent="0.2"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</row>
    <row r="1813" spans="2:23" x14ac:dyDescent="0.2"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</row>
    <row r="1814" spans="2:23" x14ac:dyDescent="0.2"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</row>
    <row r="1815" spans="2:23" x14ac:dyDescent="0.2"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</row>
    <row r="1816" spans="2:23" x14ac:dyDescent="0.2"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</row>
    <row r="1817" spans="2:23" x14ac:dyDescent="0.2"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</row>
    <row r="1818" spans="2:23" x14ac:dyDescent="0.2"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</row>
    <row r="1819" spans="2:23" x14ac:dyDescent="0.2"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</row>
    <row r="1820" spans="2:23" x14ac:dyDescent="0.2"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</row>
    <row r="1821" spans="2:23" x14ac:dyDescent="0.2"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</row>
    <row r="1822" spans="2:23" x14ac:dyDescent="0.2"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</row>
    <row r="1823" spans="2:23" x14ac:dyDescent="0.2"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</row>
    <row r="1824" spans="2:23" x14ac:dyDescent="0.2"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</row>
    <row r="1825" spans="2:23" x14ac:dyDescent="0.2"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</row>
    <row r="1826" spans="2:23" x14ac:dyDescent="0.2"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</row>
    <row r="1827" spans="2:23" x14ac:dyDescent="0.2"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</row>
    <row r="1828" spans="2:23" x14ac:dyDescent="0.2"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</row>
    <row r="1829" spans="2:23" x14ac:dyDescent="0.2"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</row>
    <row r="1830" spans="2:23" x14ac:dyDescent="0.2"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</row>
    <row r="1831" spans="2:23" x14ac:dyDescent="0.2"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</row>
    <row r="1832" spans="2:23" x14ac:dyDescent="0.2"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</row>
    <row r="1833" spans="2:23" x14ac:dyDescent="0.2"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</row>
    <row r="1834" spans="2:23" x14ac:dyDescent="0.2"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</row>
    <row r="1835" spans="2:23" x14ac:dyDescent="0.2"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</row>
    <row r="1836" spans="2:23" x14ac:dyDescent="0.2"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</row>
    <row r="1837" spans="2:23" x14ac:dyDescent="0.2"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</row>
    <row r="1838" spans="2:23" x14ac:dyDescent="0.2"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</row>
    <row r="1839" spans="2:23" x14ac:dyDescent="0.2"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</row>
    <row r="1840" spans="2:23" x14ac:dyDescent="0.2"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</row>
    <row r="1841" spans="2:23" x14ac:dyDescent="0.2"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</row>
    <row r="1842" spans="2:23" x14ac:dyDescent="0.2"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</row>
    <row r="1843" spans="2:23" x14ac:dyDescent="0.2"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</row>
    <row r="1844" spans="2:23" x14ac:dyDescent="0.2"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</row>
    <row r="1845" spans="2:23" x14ac:dyDescent="0.2"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</row>
    <row r="1846" spans="2:23" x14ac:dyDescent="0.2"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</row>
    <row r="1847" spans="2:23" x14ac:dyDescent="0.2"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</row>
    <row r="1848" spans="2:23" x14ac:dyDescent="0.2"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</row>
    <row r="1849" spans="2:23" x14ac:dyDescent="0.2"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</row>
    <row r="1850" spans="2:23" x14ac:dyDescent="0.2"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</row>
    <row r="1851" spans="2:23" x14ac:dyDescent="0.2"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</row>
    <row r="1852" spans="2:23" x14ac:dyDescent="0.2"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</row>
    <row r="1853" spans="2:23" x14ac:dyDescent="0.2"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</row>
    <row r="1854" spans="2:23" x14ac:dyDescent="0.2"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</row>
    <row r="1855" spans="2:23" x14ac:dyDescent="0.2"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</row>
    <row r="1856" spans="2:23" x14ac:dyDescent="0.2"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</row>
    <row r="1857" spans="2:23" x14ac:dyDescent="0.2"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</row>
    <row r="1858" spans="2:23" x14ac:dyDescent="0.2"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</row>
    <row r="1859" spans="2:23" x14ac:dyDescent="0.2"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</row>
    <row r="1860" spans="2:23" x14ac:dyDescent="0.2"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</row>
    <row r="1861" spans="2:23" x14ac:dyDescent="0.2"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</row>
    <row r="1862" spans="2:23" x14ac:dyDescent="0.2"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</row>
    <row r="1863" spans="2:23" x14ac:dyDescent="0.2"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</row>
    <row r="1864" spans="2:23" x14ac:dyDescent="0.2"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</row>
    <row r="1865" spans="2:23" x14ac:dyDescent="0.2"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</row>
    <row r="1866" spans="2:23" x14ac:dyDescent="0.2"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</row>
    <row r="1867" spans="2:23" x14ac:dyDescent="0.2"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</row>
    <row r="1868" spans="2:23" x14ac:dyDescent="0.2"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</row>
    <row r="1869" spans="2:23" x14ac:dyDescent="0.2"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</row>
    <row r="1870" spans="2:23" x14ac:dyDescent="0.2"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</row>
    <row r="1871" spans="2:23" x14ac:dyDescent="0.2"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</row>
    <row r="1872" spans="2:23" x14ac:dyDescent="0.2"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</row>
    <row r="1873" spans="2:23" x14ac:dyDescent="0.2"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</row>
    <row r="1874" spans="2:23" x14ac:dyDescent="0.2"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</row>
    <row r="1875" spans="2:23" x14ac:dyDescent="0.2"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</row>
    <row r="1876" spans="2:23" x14ac:dyDescent="0.2"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</row>
    <row r="1877" spans="2:23" x14ac:dyDescent="0.2"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</row>
    <row r="1878" spans="2:23" x14ac:dyDescent="0.2"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</row>
    <row r="1879" spans="2:23" x14ac:dyDescent="0.2"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</row>
    <row r="1880" spans="2:23" x14ac:dyDescent="0.2"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</row>
    <row r="1881" spans="2:23" x14ac:dyDescent="0.2"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</row>
    <row r="1882" spans="2:23" x14ac:dyDescent="0.2"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</row>
    <row r="1883" spans="2:23" x14ac:dyDescent="0.2"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</row>
    <row r="1884" spans="2:23" x14ac:dyDescent="0.2"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</row>
    <row r="1885" spans="2:23" x14ac:dyDescent="0.2"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</row>
    <row r="1886" spans="2:23" x14ac:dyDescent="0.2"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</row>
    <row r="1887" spans="2:23" x14ac:dyDescent="0.2"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</row>
    <row r="1888" spans="2:23" x14ac:dyDescent="0.2"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</row>
    <row r="1889" spans="2:23" x14ac:dyDescent="0.2"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</row>
    <row r="1890" spans="2:23" x14ac:dyDescent="0.2"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</row>
    <row r="1891" spans="2:23" x14ac:dyDescent="0.2"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</row>
    <row r="1892" spans="2:23" x14ac:dyDescent="0.2"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</row>
    <row r="1893" spans="2:23" x14ac:dyDescent="0.2"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</row>
    <row r="1894" spans="2:23" x14ac:dyDescent="0.2"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</row>
    <row r="1895" spans="2:23" x14ac:dyDescent="0.2"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</row>
    <row r="1896" spans="2:23" x14ac:dyDescent="0.2"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</row>
    <row r="1897" spans="2:23" x14ac:dyDescent="0.2"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</row>
    <row r="1898" spans="2:23" x14ac:dyDescent="0.2"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</row>
    <row r="1899" spans="2:23" x14ac:dyDescent="0.2"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</row>
    <row r="1900" spans="2:23" x14ac:dyDescent="0.2"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</row>
    <row r="1901" spans="2:23" x14ac:dyDescent="0.2"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</row>
    <row r="1902" spans="2:23" x14ac:dyDescent="0.2"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</row>
    <row r="1903" spans="2:23" x14ac:dyDescent="0.2"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</row>
    <row r="1904" spans="2:23" x14ac:dyDescent="0.2"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</row>
    <row r="1905" spans="2:23" x14ac:dyDescent="0.2"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</row>
    <row r="1906" spans="2:23" x14ac:dyDescent="0.2"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</row>
    <row r="1907" spans="2:23" x14ac:dyDescent="0.2"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</row>
    <row r="1908" spans="2:23" x14ac:dyDescent="0.2"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</row>
    <row r="1909" spans="2:23" x14ac:dyDescent="0.2"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</row>
    <row r="1910" spans="2:23" x14ac:dyDescent="0.2"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</row>
    <row r="1911" spans="2:23" x14ac:dyDescent="0.2"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</row>
    <row r="1912" spans="2:23" x14ac:dyDescent="0.2"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</row>
    <row r="1913" spans="2:23" x14ac:dyDescent="0.2"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</row>
    <row r="1914" spans="2:23" x14ac:dyDescent="0.2"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</row>
    <row r="1915" spans="2:23" x14ac:dyDescent="0.2"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</row>
    <row r="1916" spans="2:23" x14ac:dyDescent="0.2"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</row>
    <row r="1917" spans="2:23" x14ac:dyDescent="0.2"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</row>
    <row r="1918" spans="2:23" x14ac:dyDescent="0.2"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</row>
    <row r="1919" spans="2:23" x14ac:dyDescent="0.2"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</row>
    <row r="1920" spans="2:23" x14ac:dyDescent="0.2"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</row>
    <row r="1921" spans="2:23" x14ac:dyDescent="0.2"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</row>
    <row r="1922" spans="2:23" x14ac:dyDescent="0.2"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</row>
    <row r="1923" spans="2:23" x14ac:dyDescent="0.2"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</row>
    <row r="1924" spans="2:23" x14ac:dyDescent="0.2"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</row>
    <row r="1925" spans="2:23" x14ac:dyDescent="0.2"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</row>
    <row r="1926" spans="2:23" x14ac:dyDescent="0.2"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</row>
    <row r="1927" spans="2:23" x14ac:dyDescent="0.2"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</row>
    <row r="1928" spans="2:23" x14ac:dyDescent="0.2"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</row>
    <row r="1929" spans="2:23" x14ac:dyDescent="0.2"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</row>
    <row r="1930" spans="2:23" x14ac:dyDescent="0.2"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</row>
    <row r="1931" spans="2:23" x14ac:dyDescent="0.2"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</row>
    <row r="1932" spans="2:23" x14ac:dyDescent="0.2"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</row>
    <row r="1933" spans="2:23" x14ac:dyDescent="0.2"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</row>
    <row r="1934" spans="2:23" x14ac:dyDescent="0.2"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</row>
    <row r="1935" spans="2:23" x14ac:dyDescent="0.2"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</row>
    <row r="1936" spans="2:23" x14ac:dyDescent="0.2"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</row>
    <row r="1937" spans="2:23" x14ac:dyDescent="0.2"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</row>
    <row r="1938" spans="2:23" x14ac:dyDescent="0.2"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</row>
    <row r="1939" spans="2:23" x14ac:dyDescent="0.2"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</row>
    <row r="1940" spans="2:23" x14ac:dyDescent="0.2"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</row>
    <row r="1941" spans="2:23" x14ac:dyDescent="0.2"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</row>
    <row r="1942" spans="2:23" x14ac:dyDescent="0.2"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</row>
    <row r="1943" spans="2:23" x14ac:dyDescent="0.2"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</row>
    <row r="1944" spans="2:23" x14ac:dyDescent="0.2"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</row>
    <row r="1945" spans="2:23" x14ac:dyDescent="0.2"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</row>
    <row r="1946" spans="2:23" x14ac:dyDescent="0.2"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</row>
    <row r="1947" spans="2:23" x14ac:dyDescent="0.2"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</row>
    <row r="1948" spans="2:23" x14ac:dyDescent="0.2"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</row>
    <row r="1949" spans="2:23" x14ac:dyDescent="0.2"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</row>
    <row r="1950" spans="2:23" x14ac:dyDescent="0.2"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</row>
    <row r="1951" spans="2:23" x14ac:dyDescent="0.2"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</row>
    <row r="1952" spans="2:23" x14ac:dyDescent="0.2"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</row>
    <row r="1953" spans="2:23" x14ac:dyDescent="0.2"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</row>
    <row r="1954" spans="2:23" x14ac:dyDescent="0.2"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</row>
    <row r="1955" spans="2:23" x14ac:dyDescent="0.2"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</row>
    <row r="1956" spans="2:23" x14ac:dyDescent="0.2"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</row>
    <row r="1957" spans="2:23" x14ac:dyDescent="0.2"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</row>
    <row r="1958" spans="2:23" x14ac:dyDescent="0.2"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</row>
    <row r="1959" spans="2:23" x14ac:dyDescent="0.2"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</row>
    <row r="1960" spans="2:23" x14ac:dyDescent="0.2"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</row>
    <row r="1961" spans="2:23" x14ac:dyDescent="0.2"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</row>
    <row r="1962" spans="2:23" x14ac:dyDescent="0.2"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</row>
    <row r="1963" spans="2:23" x14ac:dyDescent="0.2"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</row>
    <row r="1964" spans="2:23" x14ac:dyDescent="0.2"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</row>
    <row r="1965" spans="2:23" x14ac:dyDescent="0.2"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</row>
    <row r="1966" spans="2:23" x14ac:dyDescent="0.2"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</row>
    <row r="1967" spans="2:23" x14ac:dyDescent="0.2"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</row>
    <row r="1968" spans="2:23" x14ac:dyDescent="0.2"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</row>
    <row r="1969" spans="2:23" x14ac:dyDescent="0.2"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</row>
    <row r="1970" spans="2:23" x14ac:dyDescent="0.2"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</row>
    <row r="1971" spans="2:23" x14ac:dyDescent="0.2"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</row>
    <row r="1972" spans="2:23" x14ac:dyDescent="0.2"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</row>
    <row r="1973" spans="2:23" x14ac:dyDescent="0.2"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</row>
    <row r="1974" spans="2:23" x14ac:dyDescent="0.2"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</row>
    <row r="1975" spans="2:23" x14ac:dyDescent="0.2"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</row>
    <row r="1976" spans="2:23" x14ac:dyDescent="0.2"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</row>
    <row r="1977" spans="2:23" x14ac:dyDescent="0.2"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</row>
    <row r="1978" spans="2:23" x14ac:dyDescent="0.2"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</row>
    <row r="1979" spans="2:23" x14ac:dyDescent="0.2"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</row>
    <row r="1980" spans="2:23" x14ac:dyDescent="0.2"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</row>
    <row r="1981" spans="2:23" x14ac:dyDescent="0.2"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</row>
    <row r="1982" spans="2:23" x14ac:dyDescent="0.2"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</row>
    <row r="1983" spans="2:23" x14ac:dyDescent="0.2"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</row>
    <row r="1984" spans="2:23" x14ac:dyDescent="0.2"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</row>
    <row r="1985" spans="2:23" x14ac:dyDescent="0.2"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</row>
    <row r="1986" spans="2:23" x14ac:dyDescent="0.2"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</row>
    <row r="1987" spans="2:23" x14ac:dyDescent="0.2"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</row>
    <row r="1988" spans="2:23" x14ac:dyDescent="0.2"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</row>
    <row r="1989" spans="2:23" x14ac:dyDescent="0.2"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</row>
    <row r="1990" spans="2:23" x14ac:dyDescent="0.2"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</row>
    <row r="1991" spans="2:23" x14ac:dyDescent="0.2"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</row>
    <row r="1992" spans="2:23" x14ac:dyDescent="0.2"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</row>
    <row r="1993" spans="2:23" x14ac:dyDescent="0.2"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</row>
    <row r="1994" spans="2:23" x14ac:dyDescent="0.2"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</row>
    <row r="1995" spans="2:23" x14ac:dyDescent="0.2"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</row>
    <row r="1996" spans="2:23" x14ac:dyDescent="0.2"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</row>
    <row r="1997" spans="2:23" x14ac:dyDescent="0.2"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</row>
    <row r="1998" spans="2:23" x14ac:dyDescent="0.2"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</row>
    <row r="1999" spans="2:23" x14ac:dyDescent="0.2"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</row>
    <row r="2000" spans="2:23" x14ac:dyDescent="0.2"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</row>
    <row r="2001" spans="2:23" x14ac:dyDescent="0.2"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</row>
    <row r="2002" spans="2:23" x14ac:dyDescent="0.2"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</row>
    <row r="2003" spans="2:23" x14ac:dyDescent="0.2"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</row>
    <row r="2004" spans="2:23" x14ac:dyDescent="0.2"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</row>
    <row r="2005" spans="2:23" x14ac:dyDescent="0.2"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</row>
    <row r="2006" spans="2:23" x14ac:dyDescent="0.2"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</row>
    <row r="2007" spans="2:23" x14ac:dyDescent="0.2"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</row>
    <row r="2008" spans="2:23" x14ac:dyDescent="0.2"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</row>
    <row r="2009" spans="2:23" x14ac:dyDescent="0.2"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</row>
    <row r="2010" spans="2:23" x14ac:dyDescent="0.2"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</row>
    <row r="2011" spans="2:23" x14ac:dyDescent="0.2"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</row>
    <row r="2012" spans="2:23" x14ac:dyDescent="0.2"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</row>
    <row r="2013" spans="2:23" x14ac:dyDescent="0.2"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</row>
    <row r="2014" spans="2:23" x14ac:dyDescent="0.2"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</row>
    <row r="2015" spans="2:23" x14ac:dyDescent="0.2"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</row>
    <row r="2016" spans="2:23" x14ac:dyDescent="0.2"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</row>
    <row r="2017" spans="2:23" x14ac:dyDescent="0.2"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</row>
    <row r="2018" spans="2:23" x14ac:dyDescent="0.2"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</row>
    <row r="2019" spans="2:23" x14ac:dyDescent="0.2"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</row>
    <row r="2020" spans="2:23" x14ac:dyDescent="0.2"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</row>
    <row r="2021" spans="2:23" x14ac:dyDescent="0.2"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</row>
    <row r="2022" spans="2:23" x14ac:dyDescent="0.2"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</row>
    <row r="2023" spans="2:23" x14ac:dyDescent="0.2"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</row>
    <row r="2024" spans="2:23" x14ac:dyDescent="0.2"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</row>
    <row r="2025" spans="2:23" x14ac:dyDescent="0.2"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</row>
    <row r="2026" spans="2:23" x14ac:dyDescent="0.2"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</row>
    <row r="2027" spans="2:23" x14ac:dyDescent="0.2"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</row>
    <row r="2028" spans="2:23" x14ac:dyDescent="0.2"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</row>
    <row r="2029" spans="2:23" x14ac:dyDescent="0.2"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</row>
    <row r="2030" spans="2:23" x14ac:dyDescent="0.2"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</row>
    <row r="2031" spans="2:23" x14ac:dyDescent="0.2"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</row>
    <row r="2032" spans="2:23" x14ac:dyDescent="0.2"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</row>
    <row r="2033" spans="2:23" x14ac:dyDescent="0.2"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</row>
    <row r="2034" spans="2:23" x14ac:dyDescent="0.2"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</row>
    <row r="2035" spans="2:23" x14ac:dyDescent="0.2"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</row>
    <row r="2036" spans="2:23" x14ac:dyDescent="0.2"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</row>
    <row r="2037" spans="2:23" x14ac:dyDescent="0.2"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</row>
    <row r="2038" spans="2:23" x14ac:dyDescent="0.2"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</row>
    <row r="2039" spans="2:23" x14ac:dyDescent="0.2"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</row>
    <row r="2040" spans="2:23" x14ac:dyDescent="0.2"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</row>
    <row r="2041" spans="2:23" x14ac:dyDescent="0.2"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</row>
    <row r="2042" spans="2:23" x14ac:dyDescent="0.2"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</row>
    <row r="2043" spans="2:23" x14ac:dyDescent="0.2"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</row>
    <row r="2044" spans="2:23" x14ac:dyDescent="0.2"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</row>
    <row r="2045" spans="2:23" x14ac:dyDescent="0.2"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</row>
    <row r="2046" spans="2:23" x14ac:dyDescent="0.2"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</row>
    <row r="2047" spans="2:23" x14ac:dyDescent="0.2"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</row>
    <row r="2048" spans="2:23" x14ac:dyDescent="0.2"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</row>
    <row r="2049" spans="2:23" x14ac:dyDescent="0.2"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</row>
    <row r="2050" spans="2:23" x14ac:dyDescent="0.2"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</row>
    <row r="2051" spans="2:23" x14ac:dyDescent="0.2"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</row>
    <row r="2052" spans="2:23" x14ac:dyDescent="0.2"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</row>
    <row r="2053" spans="2:23" x14ac:dyDescent="0.2"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</row>
    <row r="2054" spans="2:23" x14ac:dyDescent="0.2"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</row>
    <row r="2055" spans="2:23" x14ac:dyDescent="0.2"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</row>
    <row r="2056" spans="2:23" x14ac:dyDescent="0.2"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</row>
    <row r="2057" spans="2:23" x14ac:dyDescent="0.2"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</row>
    <row r="2058" spans="2:23" x14ac:dyDescent="0.2"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</row>
    <row r="2059" spans="2:23" x14ac:dyDescent="0.2"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</row>
    <row r="2060" spans="2:23" x14ac:dyDescent="0.2"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</row>
    <row r="2061" spans="2:23" x14ac:dyDescent="0.2"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</row>
    <row r="2062" spans="2:23" x14ac:dyDescent="0.2"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</row>
    <row r="2063" spans="2:23" x14ac:dyDescent="0.2"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</row>
    <row r="2064" spans="2:23" x14ac:dyDescent="0.2"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</row>
    <row r="2065" spans="2:23" x14ac:dyDescent="0.2"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</row>
    <row r="2066" spans="2:23" x14ac:dyDescent="0.2"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</row>
    <row r="2067" spans="2:23" x14ac:dyDescent="0.2"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</row>
    <row r="2068" spans="2:23" x14ac:dyDescent="0.2"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</row>
    <row r="2069" spans="2:23" x14ac:dyDescent="0.2"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</row>
    <row r="2070" spans="2:23" x14ac:dyDescent="0.2"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</row>
    <row r="2071" spans="2:23" x14ac:dyDescent="0.2"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</row>
    <row r="2072" spans="2:23" x14ac:dyDescent="0.2"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</row>
    <row r="2073" spans="2:23" x14ac:dyDescent="0.2"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</row>
    <row r="2074" spans="2:23" x14ac:dyDescent="0.2"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</row>
    <row r="2075" spans="2:23" x14ac:dyDescent="0.2"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</row>
    <row r="2076" spans="2:23" x14ac:dyDescent="0.2"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</row>
    <row r="2077" spans="2:23" x14ac:dyDescent="0.2"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</row>
    <row r="2078" spans="2:23" x14ac:dyDescent="0.2"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</row>
    <row r="2079" spans="2:23" x14ac:dyDescent="0.2"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</row>
    <row r="2080" spans="2:23" x14ac:dyDescent="0.2"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</row>
    <row r="2081" spans="2:23" x14ac:dyDescent="0.2"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</row>
    <row r="2082" spans="2:23" x14ac:dyDescent="0.2"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</row>
    <row r="2083" spans="2:23" x14ac:dyDescent="0.2"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</row>
    <row r="2084" spans="2:23" x14ac:dyDescent="0.2"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</row>
    <row r="2085" spans="2:23" x14ac:dyDescent="0.2"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</row>
    <row r="2086" spans="2:23" x14ac:dyDescent="0.2"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</row>
    <row r="2087" spans="2:23" x14ac:dyDescent="0.2"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</row>
    <row r="2088" spans="2:23" x14ac:dyDescent="0.2"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</row>
    <row r="2089" spans="2:23" x14ac:dyDescent="0.2"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</row>
    <row r="2090" spans="2:23" x14ac:dyDescent="0.2"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</row>
    <row r="2091" spans="2:23" x14ac:dyDescent="0.2"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</row>
    <row r="2092" spans="2:23" x14ac:dyDescent="0.2"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</row>
    <row r="2093" spans="2:23" x14ac:dyDescent="0.2"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</row>
    <row r="2094" spans="2:23" x14ac:dyDescent="0.2"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</row>
    <row r="2095" spans="2:23" x14ac:dyDescent="0.2"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</row>
    <row r="2096" spans="2:23" x14ac:dyDescent="0.2"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</row>
    <row r="2097" spans="2:23" x14ac:dyDescent="0.2"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</row>
    <row r="2098" spans="2:23" x14ac:dyDescent="0.2"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</row>
    <row r="2099" spans="2:23" x14ac:dyDescent="0.2"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</row>
    <row r="2100" spans="2:23" x14ac:dyDescent="0.2"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</row>
    <row r="2101" spans="2:23" x14ac:dyDescent="0.2"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</row>
    <row r="2102" spans="2:23" x14ac:dyDescent="0.2"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</row>
    <row r="2103" spans="2:23" x14ac:dyDescent="0.2"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</row>
    <row r="2104" spans="2:23" x14ac:dyDescent="0.2"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</row>
    <row r="2105" spans="2:23" x14ac:dyDescent="0.2"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</row>
    <row r="2106" spans="2:23" x14ac:dyDescent="0.2"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</row>
    <row r="2107" spans="2:23" x14ac:dyDescent="0.2"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</row>
    <row r="2108" spans="2:23" x14ac:dyDescent="0.2"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</row>
    <row r="2109" spans="2:23" x14ac:dyDescent="0.2"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</row>
    <row r="2110" spans="2:23" x14ac:dyDescent="0.2"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</row>
    <row r="2111" spans="2:23" x14ac:dyDescent="0.2"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</row>
    <row r="2112" spans="2:23" x14ac:dyDescent="0.2"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</row>
    <row r="2113" spans="2:23" x14ac:dyDescent="0.2"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</row>
    <row r="2114" spans="2:23" x14ac:dyDescent="0.2"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</row>
    <row r="2115" spans="2:23" x14ac:dyDescent="0.2"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</row>
    <row r="2116" spans="2:23" x14ac:dyDescent="0.2"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</row>
    <row r="2117" spans="2:23" x14ac:dyDescent="0.2"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</row>
    <row r="2118" spans="2:23" x14ac:dyDescent="0.2"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</row>
    <row r="2119" spans="2:23" x14ac:dyDescent="0.2"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</row>
    <row r="2120" spans="2:23" x14ac:dyDescent="0.2"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</row>
    <row r="2121" spans="2:23" x14ac:dyDescent="0.2"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</row>
    <row r="2122" spans="2:23" x14ac:dyDescent="0.2"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</row>
    <row r="2123" spans="2:23" x14ac:dyDescent="0.2"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</row>
    <row r="2124" spans="2:23" x14ac:dyDescent="0.2"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</row>
    <row r="2125" spans="2:23" x14ac:dyDescent="0.2"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</row>
    <row r="2126" spans="2:23" x14ac:dyDescent="0.2"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</row>
    <row r="2127" spans="2:23" x14ac:dyDescent="0.2"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</row>
    <row r="2128" spans="2:23" x14ac:dyDescent="0.2"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</row>
    <row r="2129" spans="2:23" x14ac:dyDescent="0.2"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</row>
    <row r="2130" spans="2:23" x14ac:dyDescent="0.2"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</row>
    <row r="2131" spans="2:23" x14ac:dyDescent="0.2"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</row>
    <row r="2132" spans="2:23" x14ac:dyDescent="0.2"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</row>
    <row r="2133" spans="2:23" x14ac:dyDescent="0.2"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</row>
    <row r="2134" spans="2:23" x14ac:dyDescent="0.2"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</row>
    <row r="2135" spans="2:23" x14ac:dyDescent="0.2"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</row>
    <row r="2136" spans="2:23" x14ac:dyDescent="0.2"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</row>
    <row r="2137" spans="2:23" x14ac:dyDescent="0.2"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</row>
    <row r="2138" spans="2:23" x14ac:dyDescent="0.2"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</row>
    <row r="2139" spans="2:23" x14ac:dyDescent="0.2"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</row>
    <row r="2140" spans="2:23" x14ac:dyDescent="0.2"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</row>
    <row r="2141" spans="2:23" x14ac:dyDescent="0.2"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</row>
    <row r="2142" spans="2:23" x14ac:dyDescent="0.2"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</row>
    <row r="2143" spans="2:23" x14ac:dyDescent="0.2"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</row>
    <row r="2144" spans="2:23" x14ac:dyDescent="0.2"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</row>
    <row r="2145" spans="2:23" x14ac:dyDescent="0.2"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</row>
    <row r="2146" spans="2:23" x14ac:dyDescent="0.2"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</row>
    <row r="2147" spans="2:23" x14ac:dyDescent="0.2"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</row>
    <row r="2148" spans="2:23" x14ac:dyDescent="0.2"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</row>
    <row r="2149" spans="2:23" x14ac:dyDescent="0.2"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</row>
    <row r="2150" spans="2:23" x14ac:dyDescent="0.2"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</row>
    <row r="2151" spans="2:23" x14ac:dyDescent="0.2"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</row>
    <row r="2152" spans="2:23" x14ac:dyDescent="0.2"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</row>
    <row r="2153" spans="2:23" x14ac:dyDescent="0.2"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</row>
    <row r="2154" spans="2:23" x14ac:dyDescent="0.2"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</row>
    <row r="2155" spans="2:23" x14ac:dyDescent="0.2"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</row>
    <row r="2156" spans="2:23" x14ac:dyDescent="0.2"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</row>
    <row r="2157" spans="2:23" x14ac:dyDescent="0.2"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</row>
    <row r="2158" spans="2:23" x14ac:dyDescent="0.2"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</row>
    <row r="2159" spans="2:23" x14ac:dyDescent="0.2"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</row>
    <row r="2160" spans="2:23" x14ac:dyDescent="0.2"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</row>
    <row r="2161" spans="2:23" x14ac:dyDescent="0.2"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</row>
    <row r="2162" spans="2:23" x14ac:dyDescent="0.2"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</row>
    <row r="2163" spans="2:23" x14ac:dyDescent="0.2"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</row>
    <row r="2164" spans="2:23" x14ac:dyDescent="0.2"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</row>
    <row r="2165" spans="2:23" x14ac:dyDescent="0.2"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</row>
    <row r="2166" spans="2:23" x14ac:dyDescent="0.2"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</row>
    <row r="2167" spans="2:23" x14ac:dyDescent="0.2"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</row>
    <row r="2168" spans="2:23" x14ac:dyDescent="0.2"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</row>
    <row r="2169" spans="2:23" x14ac:dyDescent="0.2"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</row>
    <row r="2170" spans="2:23" x14ac:dyDescent="0.2"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</row>
    <row r="2171" spans="2:23" x14ac:dyDescent="0.2"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</row>
    <row r="2172" spans="2:23" x14ac:dyDescent="0.2"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</row>
    <row r="2173" spans="2:23" x14ac:dyDescent="0.2"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</row>
    <row r="2174" spans="2:23" x14ac:dyDescent="0.2"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</row>
    <row r="2175" spans="2:23" x14ac:dyDescent="0.2"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</row>
    <row r="2176" spans="2:23" x14ac:dyDescent="0.2"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</row>
    <row r="2177" spans="2:23" x14ac:dyDescent="0.2"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</row>
    <row r="2178" spans="2:23" x14ac:dyDescent="0.2"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</row>
    <row r="2179" spans="2:23" x14ac:dyDescent="0.2"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</row>
    <row r="2180" spans="2:23" x14ac:dyDescent="0.2"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</row>
    <row r="2181" spans="2:23" x14ac:dyDescent="0.2"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</row>
    <row r="2182" spans="2:23" x14ac:dyDescent="0.2"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</row>
    <row r="2183" spans="2:23" x14ac:dyDescent="0.2"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</row>
    <row r="2184" spans="2:23" x14ac:dyDescent="0.2"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</row>
    <row r="2185" spans="2:23" x14ac:dyDescent="0.2"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</row>
    <row r="2186" spans="2:23" x14ac:dyDescent="0.2"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</row>
    <row r="2187" spans="2:23" x14ac:dyDescent="0.2"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</row>
    <row r="2188" spans="2:23" x14ac:dyDescent="0.2"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</row>
    <row r="2189" spans="2:23" x14ac:dyDescent="0.2"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</row>
    <row r="2190" spans="2:23" x14ac:dyDescent="0.2"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</row>
    <row r="2191" spans="2:23" x14ac:dyDescent="0.2"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</row>
    <row r="2192" spans="2:23" x14ac:dyDescent="0.2"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</row>
    <row r="2193" spans="2:23" x14ac:dyDescent="0.2"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</row>
    <row r="2194" spans="2:23" x14ac:dyDescent="0.2"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</row>
    <row r="2195" spans="2:23" x14ac:dyDescent="0.2"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</row>
    <row r="2196" spans="2:23" x14ac:dyDescent="0.2"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</row>
    <row r="2197" spans="2:23" x14ac:dyDescent="0.2"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</row>
    <row r="2198" spans="2:23" x14ac:dyDescent="0.2"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</row>
    <row r="2199" spans="2:23" x14ac:dyDescent="0.2"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</row>
    <row r="2200" spans="2:23" x14ac:dyDescent="0.2"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</row>
    <row r="2201" spans="2:23" x14ac:dyDescent="0.2"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</row>
    <row r="2202" spans="2:23" x14ac:dyDescent="0.2"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</row>
    <row r="2203" spans="2:23" x14ac:dyDescent="0.2"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</row>
    <row r="2204" spans="2:23" x14ac:dyDescent="0.2"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</row>
    <row r="2205" spans="2:23" x14ac:dyDescent="0.2"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</row>
    <row r="2206" spans="2:23" x14ac:dyDescent="0.2"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</row>
    <row r="2207" spans="2:23" x14ac:dyDescent="0.2"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</row>
    <row r="2208" spans="2:23" x14ac:dyDescent="0.2"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</row>
    <row r="2209" spans="2:23" x14ac:dyDescent="0.2"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</row>
    <row r="2210" spans="2:23" x14ac:dyDescent="0.2"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</row>
    <row r="2211" spans="2:23" x14ac:dyDescent="0.2"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</row>
    <row r="2212" spans="2:23" x14ac:dyDescent="0.2"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</row>
    <row r="2213" spans="2:23" x14ac:dyDescent="0.2"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</row>
    <row r="2214" spans="2:23" x14ac:dyDescent="0.2"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</row>
    <row r="2215" spans="2:23" x14ac:dyDescent="0.2"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</row>
    <row r="2216" spans="2:23" x14ac:dyDescent="0.2"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</row>
    <row r="2217" spans="2:23" x14ac:dyDescent="0.2"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</row>
    <row r="2218" spans="2:23" x14ac:dyDescent="0.2"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</row>
    <row r="2219" spans="2:23" x14ac:dyDescent="0.2"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</row>
    <row r="2220" spans="2:23" x14ac:dyDescent="0.2"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</row>
    <row r="2221" spans="2:23" x14ac:dyDescent="0.2"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</row>
    <row r="2222" spans="2:23" x14ac:dyDescent="0.2"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</row>
    <row r="2223" spans="2:23" x14ac:dyDescent="0.2"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</row>
    <row r="2224" spans="2:23" x14ac:dyDescent="0.2"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</row>
    <row r="2225" spans="2:23" x14ac:dyDescent="0.2"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</row>
    <row r="2226" spans="2:23" x14ac:dyDescent="0.2"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</row>
    <row r="2227" spans="2:23" x14ac:dyDescent="0.2"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</row>
    <row r="2228" spans="2:23" x14ac:dyDescent="0.2"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</row>
    <row r="2229" spans="2:23" x14ac:dyDescent="0.2"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</row>
    <row r="2230" spans="2:23" x14ac:dyDescent="0.2"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</row>
    <row r="2231" spans="2:23" x14ac:dyDescent="0.2"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</row>
    <row r="2232" spans="2:23" x14ac:dyDescent="0.2"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</row>
    <row r="2233" spans="2:23" x14ac:dyDescent="0.2"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</row>
    <row r="2234" spans="2:23" x14ac:dyDescent="0.2"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</row>
    <row r="2235" spans="2:23" x14ac:dyDescent="0.2"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</row>
    <row r="2236" spans="2:23" x14ac:dyDescent="0.2"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</row>
    <row r="2237" spans="2:23" x14ac:dyDescent="0.2"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</row>
    <row r="2238" spans="2:23" x14ac:dyDescent="0.2"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</row>
    <row r="2239" spans="2:23" x14ac:dyDescent="0.2"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</row>
    <row r="2240" spans="2:23" x14ac:dyDescent="0.2"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</row>
    <row r="2241" spans="2:23" x14ac:dyDescent="0.2"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</row>
    <row r="2242" spans="2:23" x14ac:dyDescent="0.2"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</row>
    <row r="2243" spans="2:23" x14ac:dyDescent="0.2"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</row>
    <row r="2244" spans="2:23" x14ac:dyDescent="0.2"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</row>
    <row r="2245" spans="2:23" x14ac:dyDescent="0.2"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</row>
    <row r="2246" spans="2:23" x14ac:dyDescent="0.2"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</row>
    <row r="2247" spans="2:23" x14ac:dyDescent="0.2"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</row>
    <row r="2248" spans="2:23" x14ac:dyDescent="0.2"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</row>
    <row r="2249" spans="2:23" x14ac:dyDescent="0.2"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</row>
    <row r="2250" spans="2:23" x14ac:dyDescent="0.2"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</row>
    <row r="2251" spans="2:23" x14ac:dyDescent="0.2"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</row>
    <row r="2252" spans="2:23" x14ac:dyDescent="0.2"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</row>
    <row r="2253" spans="2:23" x14ac:dyDescent="0.2"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</row>
    <row r="2254" spans="2:23" x14ac:dyDescent="0.2"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</row>
    <row r="2255" spans="2:23" x14ac:dyDescent="0.2"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</row>
    <row r="2256" spans="2:23" x14ac:dyDescent="0.2"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</row>
    <row r="2257" spans="2:23" x14ac:dyDescent="0.2"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</row>
    <row r="2258" spans="2:23" x14ac:dyDescent="0.2"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</row>
    <row r="2259" spans="2:23" x14ac:dyDescent="0.2"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</row>
    <row r="2260" spans="2:23" x14ac:dyDescent="0.2"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</row>
    <row r="2261" spans="2:23" x14ac:dyDescent="0.2"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</row>
    <row r="2262" spans="2:23" x14ac:dyDescent="0.2"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</row>
    <row r="2263" spans="2:23" x14ac:dyDescent="0.2"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</row>
    <row r="2264" spans="2:23" x14ac:dyDescent="0.2"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</row>
    <row r="2265" spans="2:23" x14ac:dyDescent="0.2"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</row>
    <row r="2266" spans="2:23" x14ac:dyDescent="0.2"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</row>
    <row r="2267" spans="2:23" x14ac:dyDescent="0.2"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</row>
    <row r="2268" spans="2:23" x14ac:dyDescent="0.2"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</row>
    <row r="2269" spans="2:23" x14ac:dyDescent="0.2"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</row>
    <row r="2270" spans="2:23" x14ac:dyDescent="0.2"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</row>
    <row r="2271" spans="2:23" x14ac:dyDescent="0.2"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</row>
    <row r="2272" spans="2:23" x14ac:dyDescent="0.2"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</row>
    <row r="2273" spans="2:23" x14ac:dyDescent="0.2"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</row>
    <row r="2274" spans="2:23" x14ac:dyDescent="0.2"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</row>
    <row r="2275" spans="2:23" x14ac:dyDescent="0.2"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</row>
    <row r="2276" spans="2:23" x14ac:dyDescent="0.2"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</row>
    <row r="2277" spans="2:23" x14ac:dyDescent="0.2"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</row>
    <row r="2278" spans="2:23" x14ac:dyDescent="0.2"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</row>
    <row r="2279" spans="2:23" x14ac:dyDescent="0.2"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</row>
    <row r="2280" spans="2:23" x14ac:dyDescent="0.2"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</row>
    <row r="2281" spans="2:23" x14ac:dyDescent="0.2"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</row>
    <row r="2282" spans="2:23" x14ac:dyDescent="0.2"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</row>
    <row r="2283" spans="2:23" x14ac:dyDescent="0.2"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</row>
    <row r="2284" spans="2:23" x14ac:dyDescent="0.2"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</row>
    <row r="2285" spans="2:23" x14ac:dyDescent="0.2"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</row>
    <row r="2286" spans="2:23" x14ac:dyDescent="0.2"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</row>
    <row r="2287" spans="2:23" x14ac:dyDescent="0.2"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</row>
    <row r="2288" spans="2:23" x14ac:dyDescent="0.2"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</row>
    <row r="2289" spans="2:23" x14ac:dyDescent="0.2"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</row>
    <row r="2290" spans="2:23" x14ac:dyDescent="0.2"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</row>
    <row r="2291" spans="2:23" x14ac:dyDescent="0.2"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</row>
    <row r="2292" spans="2:23" x14ac:dyDescent="0.2"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</row>
    <row r="2293" spans="2:23" x14ac:dyDescent="0.2"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</row>
    <row r="2294" spans="2:23" x14ac:dyDescent="0.2"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</row>
    <row r="2295" spans="2:23" x14ac:dyDescent="0.2"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</row>
    <row r="2296" spans="2:23" x14ac:dyDescent="0.2"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</row>
    <row r="2297" spans="2:23" x14ac:dyDescent="0.2"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</row>
    <row r="2298" spans="2:23" x14ac:dyDescent="0.2"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</row>
    <row r="2299" spans="2:23" x14ac:dyDescent="0.2"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</row>
    <row r="2300" spans="2:23" x14ac:dyDescent="0.2"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</row>
    <row r="2301" spans="2:23" x14ac:dyDescent="0.2"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</row>
    <row r="2302" spans="2:23" x14ac:dyDescent="0.2"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</row>
    <row r="2303" spans="2:23" x14ac:dyDescent="0.2"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</row>
    <row r="2304" spans="2:23" x14ac:dyDescent="0.2"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</row>
    <row r="2305" spans="2:23" x14ac:dyDescent="0.2"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</row>
    <row r="2306" spans="2:23" x14ac:dyDescent="0.2"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</row>
    <row r="2307" spans="2:23" x14ac:dyDescent="0.2"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</row>
    <row r="2308" spans="2:23" x14ac:dyDescent="0.2"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</row>
    <row r="2309" spans="2:23" x14ac:dyDescent="0.2"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</row>
    <row r="2310" spans="2:23" x14ac:dyDescent="0.2"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</row>
    <row r="2311" spans="2:23" x14ac:dyDescent="0.2"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</row>
    <row r="2312" spans="2:23" x14ac:dyDescent="0.2"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</row>
    <row r="2313" spans="2:23" x14ac:dyDescent="0.2"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</row>
    <row r="2314" spans="2:23" x14ac:dyDescent="0.2"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</row>
    <row r="2315" spans="2:23" x14ac:dyDescent="0.2"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</row>
    <row r="2316" spans="2:23" x14ac:dyDescent="0.2"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</row>
    <row r="2317" spans="2:23" x14ac:dyDescent="0.2"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</row>
    <row r="2318" spans="2:23" x14ac:dyDescent="0.2"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</row>
    <row r="2319" spans="2:23" x14ac:dyDescent="0.2"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</row>
    <row r="2320" spans="2:23" x14ac:dyDescent="0.2"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</row>
    <row r="2321" spans="2:23" x14ac:dyDescent="0.2"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</row>
    <row r="2322" spans="2:23" x14ac:dyDescent="0.2"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</row>
    <row r="2323" spans="2:23" x14ac:dyDescent="0.2"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</row>
    <row r="2324" spans="2:23" x14ac:dyDescent="0.2"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</row>
    <row r="2325" spans="2:23" x14ac:dyDescent="0.2"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</row>
    <row r="2326" spans="2:23" x14ac:dyDescent="0.2"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</row>
    <row r="2327" spans="2:23" x14ac:dyDescent="0.2"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</row>
    <row r="2328" spans="2:23" x14ac:dyDescent="0.2"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</row>
    <row r="2329" spans="2:23" x14ac:dyDescent="0.2"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</row>
    <row r="2330" spans="2:23" x14ac:dyDescent="0.2"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</row>
    <row r="2331" spans="2:23" x14ac:dyDescent="0.2"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</row>
    <row r="2332" spans="2:23" x14ac:dyDescent="0.2"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</row>
    <row r="2333" spans="2:23" x14ac:dyDescent="0.2"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</row>
    <row r="2334" spans="2:23" x14ac:dyDescent="0.2">
      <c r="B2334" s="45"/>
      <c r="C2334" s="45"/>
      <c r="D2334" s="45"/>
      <c r="E2334" s="45"/>
      <c r="F2334" s="45"/>
      <c r="G2334" s="45"/>
      <c r="H2334" s="45"/>
    </row>
    <row r="2335" spans="2:23" x14ac:dyDescent="0.2">
      <c r="B2335" s="45"/>
      <c r="C2335" s="45"/>
      <c r="D2335" s="45"/>
      <c r="E2335" s="45"/>
      <c r="F2335" s="45"/>
      <c r="G2335" s="45"/>
      <c r="H2335" s="45"/>
    </row>
    <row r="2336" spans="2:23" x14ac:dyDescent="0.2">
      <c r="B2336" s="45"/>
      <c r="C2336" s="45"/>
      <c r="D2336" s="45"/>
      <c r="E2336" s="45"/>
      <c r="F2336" s="45"/>
      <c r="G2336" s="45"/>
      <c r="H2336" s="45"/>
    </row>
    <row r="2337" spans="2:8" x14ac:dyDescent="0.2">
      <c r="B2337" s="45"/>
      <c r="C2337" s="45"/>
      <c r="D2337" s="45"/>
      <c r="E2337" s="45"/>
      <c r="F2337" s="45"/>
      <c r="G2337" s="45"/>
      <c r="H2337" s="45"/>
    </row>
    <row r="2338" spans="2:8" x14ac:dyDescent="0.2">
      <c r="B2338" s="45"/>
      <c r="C2338" s="45"/>
      <c r="D2338" s="45"/>
      <c r="E2338" s="45"/>
      <c r="F2338" s="45"/>
      <c r="G2338" s="45"/>
      <c r="H2338" s="45"/>
    </row>
    <row r="2339" spans="2:8" x14ac:dyDescent="0.2">
      <c r="B2339" s="45"/>
      <c r="C2339" s="45"/>
      <c r="D2339" s="45"/>
      <c r="E2339" s="45"/>
      <c r="F2339" s="45"/>
      <c r="G2339" s="45"/>
      <c r="H2339" s="45"/>
    </row>
    <row r="2340" spans="2:8" x14ac:dyDescent="0.2">
      <c r="B2340" s="45"/>
      <c r="C2340" s="45"/>
      <c r="D2340" s="45"/>
      <c r="E2340" s="45"/>
      <c r="F2340" s="45"/>
      <c r="G2340" s="45"/>
      <c r="H2340" s="45"/>
    </row>
    <row r="2341" spans="2:8" x14ac:dyDescent="0.2">
      <c r="B2341" s="45"/>
      <c r="C2341" s="45"/>
      <c r="D2341" s="45"/>
      <c r="E2341" s="45"/>
      <c r="F2341" s="45"/>
      <c r="G2341" s="45"/>
      <c r="H2341" s="45"/>
    </row>
    <row r="2342" spans="2:8" x14ac:dyDescent="0.2">
      <c r="B2342" s="45"/>
      <c r="C2342" s="45"/>
      <c r="D2342" s="45"/>
      <c r="E2342" s="45"/>
      <c r="F2342" s="45"/>
      <c r="G2342" s="45"/>
      <c r="H2342" s="45"/>
    </row>
    <row r="2343" spans="2:8" x14ac:dyDescent="0.2">
      <c r="B2343" s="45"/>
      <c r="C2343" s="45"/>
      <c r="D2343" s="45"/>
      <c r="E2343" s="45"/>
      <c r="F2343" s="45"/>
      <c r="G2343" s="45"/>
      <c r="H2343" s="45"/>
    </row>
    <row r="2344" spans="2:8" x14ac:dyDescent="0.2">
      <c r="B2344" s="45"/>
      <c r="C2344" s="45"/>
      <c r="D2344" s="45"/>
      <c r="E2344" s="45"/>
      <c r="F2344" s="45"/>
      <c r="G2344" s="45"/>
      <c r="H2344" s="45"/>
    </row>
    <row r="2345" spans="2:8" x14ac:dyDescent="0.2">
      <c r="B2345" s="45"/>
      <c r="C2345" s="45"/>
      <c r="D2345" s="45"/>
      <c r="E2345" s="45"/>
      <c r="F2345" s="45"/>
      <c r="G2345" s="45"/>
      <c r="H2345" s="45"/>
    </row>
    <row r="2346" spans="2:8" x14ac:dyDescent="0.2">
      <c r="B2346" s="45"/>
      <c r="C2346" s="45"/>
      <c r="D2346" s="45"/>
      <c r="E2346" s="45"/>
      <c r="F2346" s="45"/>
      <c r="G2346" s="45"/>
      <c r="H2346" s="45"/>
    </row>
    <row r="2347" spans="2:8" x14ac:dyDescent="0.2">
      <c r="B2347" s="45"/>
      <c r="C2347" s="45"/>
      <c r="D2347" s="45"/>
      <c r="E2347" s="45"/>
      <c r="F2347" s="45"/>
      <c r="G2347" s="45"/>
      <c r="H2347" s="45"/>
    </row>
    <row r="2348" spans="2:8" x14ac:dyDescent="0.2">
      <c r="B2348" s="45"/>
      <c r="C2348" s="45"/>
      <c r="D2348" s="45"/>
      <c r="E2348" s="45"/>
      <c r="F2348" s="45"/>
      <c r="G2348" s="45"/>
      <c r="H2348" s="45"/>
    </row>
    <row r="2349" spans="2:8" x14ac:dyDescent="0.2">
      <c r="B2349" s="45"/>
      <c r="C2349" s="45"/>
      <c r="D2349" s="45"/>
      <c r="E2349" s="45"/>
      <c r="F2349" s="45"/>
      <c r="G2349" s="45"/>
      <c r="H2349" s="45"/>
    </row>
    <row r="2350" spans="2:8" x14ac:dyDescent="0.2">
      <c r="B2350" s="45"/>
      <c r="C2350" s="45"/>
      <c r="D2350" s="45"/>
      <c r="E2350" s="45"/>
      <c r="F2350" s="45"/>
      <c r="G2350" s="45"/>
      <c r="H2350" s="45"/>
    </row>
    <row r="2351" spans="2:8" x14ac:dyDescent="0.2">
      <c r="B2351" s="45"/>
      <c r="C2351" s="45"/>
      <c r="D2351" s="45"/>
      <c r="E2351" s="45"/>
      <c r="F2351" s="45"/>
      <c r="G2351" s="45"/>
      <c r="H2351" s="45"/>
    </row>
    <row r="2352" spans="2:8" x14ac:dyDescent="0.2">
      <c r="B2352" s="45"/>
      <c r="C2352" s="45"/>
      <c r="D2352" s="45"/>
      <c r="E2352" s="45"/>
      <c r="F2352" s="45"/>
      <c r="G2352" s="45"/>
      <c r="H2352" s="45"/>
    </row>
    <row r="2353" spans="2:8" x14ac:dyDescent="0.2">
      <c r="B2353" s="45"/>
      <c r="C2353" s="45"/>
      <c r="D2353" s="45"/>
      <c r="E2353" s="45"/>
      <c r="F2353" s="45"/>
      <c r="G2353" s="45"/>
      <c r="H2353" s="45"/>
    </row>
    <row r="2354" spans="2:8" x14ac:dyDescent="0.2">
      <c r="B2354" s="45"/>
      <c r="C2354" s="45"/>
      <c r="D2354" s="45"/>
      <c r="E2354" s="45"/>
      <c r="F2354" s="45"/>
      <c r="G2354" s="45"/>
      <c r="H2354" s="45"/>
    </row>
    <row r="2355" spans="2:8" x14ac:dyDescent="0.2">
      <c r="B2355" s="45"/>
      <c r="C2355" s="45"/>
      <c r="D2355" s="45"/>
      <c r="E2355" s="45"/>
      <c r="F2355" s="45"/>
      <c r="G2355" s="45"/>
      <c r="H2355" s="45"/>
    </row>
    <row r="2356" spans="2:8" x14ac:dyDescent="0.2">
      <c r="B2356" s="45"/>
      <c r="C2356" s="45"/>
      <c r="D2356" s="45"/>
      <c r="E2356" s="45"/>
      <c r="F2356" s="45"/>
      <c r="G2356" s="45"/>
      <c r="H2356" s="45"/>
    </row>
    <row r="2357" spans="2:8" x14ac:dyDescent="0.2">
      <c r="B2357" s="45"/>
      <c r="C2357" s="45"/>
      <c r="D2357" s="45"/>
      <c r="E2357" s="45"/>
      <c r="F2357" s="45"/>
      <c r="G2357" s="45"/>
      <c r="H2357" s="45"/>
    </row>
    <row r="2358" spans="2:8" x14ac:dyDescent="0.2">
      <c r="B2358" s="45"/>
      <c r="C2358" s="45"/>
      <c r="D2358" s="45"/>
      <c r="E2358" s="45"/>
      <c r="F2358" s="45"/>
      <c r="G2358" s="45"/>
      <c r="H2358" s="45"/>
    </row>
    <row r="2359" spans="2:8" x14ac:dyDescent="0.2">
      <c r="B2359" s="45"/>
      <c r="C2359" s="45"/>
      <c r="D2359" s="45"/>
      <c r="E2359" s="45"/>
      <c r="F2359" s="45"/>
      <c r="G2359" s="45"/>
      <c r="H2359" s="45"/>
    </row>
    <row r="2360" spans="2:8" x14ac:dyDescent="0.2">
      <c r="B2360" s="45"/>
      <c r="C2360" s="45"/>
      <c r="D2360" s="45"/>
      <c r="E2360" s="45"/>
      <c r="F2360" s="45"/>
      <c r="G2360" s="45"/>
      <c r="H2360" s="45"/>
    </row>
    <row r="2361" spans="2:8" x14ac:dyDescent="0.2">
      <c r="B2361" s="45"/>
      <c r="C2361" s="45"/>
      <c r="D2361" s="45"/>
      <c r="E2361" s="45"/>
      <c r="F2361" s="45"/>
      <c r="G2361" s="45"/>
      <c r="H2361" s="45"/>
    </row>
    <row r="2362" spans="2:8" x14ac:dyDescent="0.2">
      <c r="B2362" s="45"/>
      <c r="C2362" s="45"/>
      <c r="D2362" s="45"/>
      <c r="E2362" s="45"/>
      <c r="F2362" s="45"/>
      <c r="G2362" s="45"/>
      <c r="H2362" s="45"/>
    </row>
    <row r="2363" spans="2:8" x14ac:dyDescent="0.2">
      <c r="B2363" s="45"/>
      <c r="C2363" s="45"/>
      <c r="D2363" s="45"/>
      <c r="E2363" s="45"/>
      <c r="F2363" s="45"/>
      <c r="G2363" s="45"/>
      <c r="H2363" s="45"/>
    </row>
    <row r="2364" spans="2:8" x14ac:dyDescent="0.2">
      <c r="B2364" s="45"/>
      <c r="C2364" s="45"/>
      <c r="D2364" s="45"/>
      <c r="E2364" s="45"/>
      <c r="F2364" s="45"/>
      <c r="G2364" s="45"/>
      <c r="H2364" s="45"/>
    </row>
    <row r="2365" spans="2:8" x14ac:dyDescent="0.2">
      <c r="B2365" s="45"/>
      <c r="C2365" s="45"/>
      <c r="D2365" s="45"/>
      <c r="E2365" s="45"/>
      <c r="F2365" s="45"/>
      <c r="G2365" s="45"/>
      <c r="H2365" s="45"/>
    </row>
    <row r="2366" spans="2:8" x14ac:dyDescent="0.2">
      <c r="B2366" s="45"/>
      <c r="C2366" s="45"/>
      <c r="D2366" s="45"/>
      <c r="E2366" s="45"/>
      <c r="F2366" s="45"/>
      <c r="G2366" s="45"/>
      <c r="H2366" s="45"/>
    </row>
    <row r="2367" spans="2:8" x14ac:dyDescent="0.2">
      <c r="B2367" s="45"/>
      <c r="C2367" s="45"/>
      <c r="D2367" s="45"/>
      <c r="E2367" s="45"/>
      <c r="F2367" s="45"/>
      <c r="G2367" s="45"/>
      <c r="H2367" s="45"/>
    </row>
    <row r="2368" spans="2:8" x14ac:dyDescent="0.2">
      <c r="B2368" s="45"/>
      <c r="C2368" s="45"/>
      <c r="D2368" s="45"/>
      <c r="E2368" s="45"/>
      <c r="F2368" s="45"/>
      <c r="G2368" s="45"/>
      <c r="H2368" s="45"/>
    </row>
    <row r="2369" spans="2:8" x14ac:dyDescent="0.2">
      <c r="B2369" s="45"/>
      <c r="C2369" s="45"/>
      <c r="D2369" s="45"/>
      <c r="E2369" s="45"/>
      <c r="F2369" s="45"/>
      <c r="G2369" s="45"/>
      <c r="H2369" s="45"/>
    </row>
    <row r="2370" spans="2:8" x14ac:dyDescent="0.2">
      <c r="B2370" s="45"/>
      <c r="C2370" s="45"/>
      <c r="D2370" s="45"/>
      <c r="E2370" s="45"/>
      <c r="F2370" s="45"/>
      <c r="G2370" s="45"/>
      <c r="H2370" s="45"/>
    </row>
    <row r="2371" spans="2:8" x14ac:dyDescent="0.2">
      <c r="B2371" s="45"/>
      <c r="C2371" s="45"/>
      <c r="D2371" s="45"/>
      <c r="E2371" s="45"/>
      <c r="F2371" s="45"/>
      <c r="G2371" s="45"/>
      <c r="H2371" s="45"/>
    </row>
    <row r="2372" spans="2:8" x14ac:dyDescent="0.2">
      <c r="B2372" s="45"/>
      <c r="C2372" s="45"/>
      <c r="D2372" s="45"/>
      <c r="E2372" s="45"/>
      <c r="F2372" s="45"/>
      <c r="G2372" s="45"/>
      <c r="H2372" s="45"/>
    </row>
    <row r="2373" spans="2:8" x14ac:dyDescent="0.2">
      <c r="B2373" s="45"/>
      <c r="C2373" s="45"/>
      <c r="D2373" s="45"/>
      <c r="E2373" s="45"/>
      <c r="F2373" s="45"/>
      <c r="G2373" s="45"/>
      <c r="H2373" s="45"/>
    </row>
    <row r="2374" spans="2:8" x14ac:dyDescent="0.2">
      <c r="B2374" s="45"/>
      <c r="C2374" s="45"/>
      <c r="D2374" s="45"/>
      <c r="E2374" s="45"/>
      <c r="F2374" s="45"/>
      <c r="G2374" s="45"/>
      <c r="H2374" s="45"/>
    </row>
    <row r="2375" spans="2:8" x14ac:dyDescent="0.2">
      <c r="B2375" s="45"/>
      <c r="C2375" s="45"/>
      <c r="D2375" s="45"/>
      <c r="E2375" s="45"/>
      <c r="F2375" s="45"/>
      <c r="G2375" s="45"/>
      <c r="H2375" s="45"/>
    </row>
    <row r="2376" spans="2:8" x14ac:dyDescent="0.2">
      <c r="B2376" s="45"/>
      <c r="C2376" s="45"/>
      <c r="D2376" s="45"/>
      <c r="E2376" s="45"/>
      <c r="F2376" s="45"/>
      <c r="G2376" s="45"/>
      <c r="H2376" s="45"/>
    </row>
    <row r="2377" spans="2:8" x14ac:dyDescent="0.2">
      <c r="B2377" s="45"/>
      <c r="C2377" s="45"/>
      <c r="D2377" s="45"/>
      <c r="E2377" s="45"/>
      <c r="F2377" s="45"/>
      <c r="G2377" s="45"/>
      <c r="H2377" s="45"/>
    </row>
    <row r="2378" spans="2:8" x14ac:dyDescent="0.2">
      <c r="B2378" s="45"/>
      <c r="C2378" s="45"/>
      <c r="D2378" s="45"/>
      <c r="E2378" s="45"/>
      <c r="F2378" s="45"/>
      <c r="G2378" s="45"/>
      <c r="H2378" s="45"/>
    </row>
    <row r="2379" spans="2:8" x14ac:dyDescent="0.2">
      <c r="B2379" s="45"/>
      <c r="C2379" s="45"/>
      <c r="D2379" s="45"/>
      <c r="E2379" s="45"/>
      <c r="F2379" s="45"/>
      <c r="G2379" s="45"/>
      <c r="H2379" s="45"/>
    </row>
    <row r="2380" spans="2:8" x14ac:dyDescent="0.2">
      <c r="B2380" s="45"/>
      <c r="C2380" s="45"/>
      <c r="D2380" s="45"/>
      <c r="E2380" s="45"/>
      <c r="F2380" s="45"/>
      <c r="G2380" s="45"/>
      <c r="H2380" s="45"/>
    </row>
    <row r="2381" spans="2:8" x14ac:dyDescent="0.2">
      <c r="B2381" s="45"/>
      <c r="C2381" s="45"/>
      <c r="D2381" s="45"/>
      <c r="E2381" s="45"/>
      <c r="F2381" s="45"/>
      <c r="G2381" s="45"/>
      <c r="H2381" s="45"/>
    </row>
    <row r="2382" spans="2:8" x14ac:dyDescent="0.2">
      <c r="B2382" s="45"/>
      <c r="C2382" s="45"/>
      <c r="D2382" s="45"/>
      <c r="E2382" s="45"/>
      <c r="F2382" s="45"/>
      <c r="G2382" s="45"/>
      <c r="H2382" s="45"/>
    </row>
    <row r="2383" spans="2:8" x14ac:dyDescent="0.2">
      <c r="B2383" s="45"/>
      <c r="C2383" s="45"/>
      <c r="D2383" s="45"/>
      <c r="E2383" s="45"/>
      <c r="F2383" s="45"/>
      <c r="G2383" s="45"/>
      <c r="H2383" s="45"/>
    </row>
    <row r="2384" spans="2:8" x14ac:dyDescent="0.2">
      <c r="B2384" s="45"/>
      <c r="C2384" s="45"/>
      <c r="D2384" s="45"/>
      <c r="E2384" s="45"/>
      <c r="F2384" s="45"/>
      <c r="G2384" s="45"/>
      <c r="H2384" s="45"/>
    </row>
    <row r="2385" spans="2:8" x14ac:dyDescent="0.2">
      <c r="B2385" s="45"/>
      <c r="C2385" s="45"/>
      <c r="D2385" s="45"/>
      <c r="E2385" s="45"/>
      <c r="F2385" s="45"/>
      <c r="G2385" s="45"/>
      <c r="H2385" s="45"/>
    </row>
    <row r="2386" spans="2:8" x14ac:dyDescent="0.2">
      <c r="B2386" s="45"/>
      <c r="C2386" s="45"/>
      <c r="D2386" s="45"/>
      <c r="E2386" s="45"/>
      <c r="F2386" s="45"/>
      <c r="G2386" s="45"/>
      <c r="H2386" s="45"/>
    </row>
    <row r="2387" spans="2:8" x14ac:dyDescent="0.2">
      <c r="B2387" s="45"/>
      <c r="C2387" s="45"/>
      <c r="D2387" s="45"/>
      <c r="E2387" s="45"/>
      <c r="F2387" s="45"/>
      <c r="G2387" s="45"/>
      <c r="H2387" s="45"/>
    </row>
    <row r="2388" spans="2:8" x14ac:dyDescent="0.2">
      <c r="B2388" s="45"/>
      <c r="C2388" s="45"/>
      <c r="D2388" s="45"/>
      <c r="E2388" s="45"/>
      <c r="F2388" s="45"/>
      <c r="G2388" s="45"/>
      <c r="H2388" s="45"/>
    </row>
    <row r="2389" spans="2:8" x14ac:dyDescent="0.2">
      <c r="B2389" s="45"/>
      <c r="C2389" s="45"/>
      <c r="D2389" s="45"/>
      <c r="E2389" s="45"/>
      <c r="F2389" s="45"/>
      <c r="G2389" s="45"/>
      <c r="H2389" s="45"/>
    </row>
    <row r="2390" spans="2:8" x14ac:dyDescent="0.2">
      <c r="B2390" s="45"/>
      <c r="C2390" s="45"/>
      <c r="D2390" s="45"/>
      <c r="E2390" s="45"/>
      <c r="F2390" s="45"/>
      <c r="G2390" s="45"/>
      <c r="H2390" s="45"/>
    </row>
    <row r="2391" spans="2:8" x14ac:dyDescent="0.2">
      <c r="B2391" s="45"/>
      <c r="C2391" s="45"/>
      <c r="D2391" s="45"/>
      <c r="E2391" s="45"/>
      <c r="F2391" s="45"/>
      <c r="G2391" s="45"/>
      <c r="H2391" s="45"/>
    </row>
    <row r="2392" spans="2:8" x14ac:dyDescent="0.2">
      <c r="B2392" s="45"/>
      <c r="C2392" s="45"/>
      <c r="D2392" s="45"/>
      <c r="E2392" s="45"/>
      <c r="F2392" s="45"/>
      <c r="G2392" s="45"/>
      <c r="H2392" s="45"/>
    </row>
    <row r="2393" spans="2:8" x14ac:dyDescent="0.2">
      <c r="B2393" s="45"/>
      <c r="C2393" s="45"/>
      <c r="D2393" s="45"/>
      <c r="E2393" s="45"/>
      <c r="F2393" s="45"/>
      <c r="G2393" s="45"/>
      <c r="H2393" s="45"/>
    </row>
    <row r="2394" spans="2:8" x14ac:dyDescent="0.2">
      <c r="B2394" s="45"/>
      <c r="C2394" s="45"/>
      <c r="D2394" s="45"/>
      <c r="E2394" s="45"/>
      <c r="F2394" s="45"/>
      <c r="G2394" s="45"/>
      <c r="H2394" s="45"/>
    </row>
    <row r="2395" spans="2:8" x14ac:dyDescent="0.2">
      <c r="B2395" s="45"/>
      <c r="C2395" s="45"/>
      <c r="D2395" s="45"/>
      <c r="E2395" s="45"/>
      <c r="F2395" s="45"/>
      <c r="G2395" s="45"/>
      <c r="H2395" s="45"/>
    </row>
    <row r="2396" spans="2:8" x14ac:dyDescent="0.2">
      <c r="B2396" s="45"/>
      <c r="C2396" s="45"/>
      <c r="D2396" s="45"/>
      <c r="E2396" s="45"/>
      <c r="F2396" s="45"/>
      <c r="G2396" s="45"/>
      <c r="H2396" s="45"/>
    </row>
    <row r="2397" spans="2:8" x14ac:dyDescent="0.2">
      <c r="B2397" s="45"/>
      <c r="C2397" s="45"/>
      <c r="D2397" s="45"/>
      <c r="E2397" s="45"/>
      <c r="F2397" s="45"/>
      <c r="G2397" s="45"/>
      <c r="H2397" s="45"/>
    </row>
    <row r="2398" spans="2:8" x14ac:dyDescent="0.2">
      <c r="B2398" s="45"/>
      <c r="C2398" s="45"/>
      <c r="D2398" s="45"/>
      <c r="E2398" s="45"/>
      <c r="F2398" s="45"/>
      <c r="G2398" s="45"/>
      <c r="H2398" s="45"/>
    </row>
    <row r="2399" spans="2:8" x14ac:dyDescent="0.2">
      <c r="B2399" s="45"/>
      <c r="C2399" s="45"/>
      <c r="D2399" s="45"/>
      <c r="E2399" s="45"/>
      <c r="F2399" s="45"/>
      <c r="G2399" s="45"/>
      <c r="H2399" s="45"/>
    </row>
    <row r="2400" spans="2:8" x14ac:dyDescent="0.2">
      <c r="B2400" s="45"/>
      <c r="C2400" s="45"/>
      <c r="D2400" s="45"/>
      <c r="E2400" s="45"/>
      <c r="F2400" s="45"/>
      <c r="G2400" s="45"/>
      <c r="H2400" s="45"/>
    </row>
    <row r="2401" spans="2:8" x14ac:dyDescent="0.2">
      <c r="B2401" s="45"/>
      <c r="C2401" s="45"/>
      <c r="D2401" s="45"/>
      <c r="E2401" s="45"/>
      <c r="F2401" s="45"/>
      <c r="G2401" s="45"/>
      <c r="H2401" s="45"/>
    </row>
    <row r="2402" spans="2:8" x14ac:dyDescent="0.2">
      <c r="B2402" s="45"/>
      <c r="C2402" s="45"/>
      <c r="D2402" s="45"/>
      <c r="E2402" s="45"/>
      <c r="F2402" s="45"/>
      <c r="G2402" s="45"/>
      <c r="H2402" s="45"/>
    </row>
    <row r="2403" spans="2:8" x14ac:dyDescent="0.2">
      <c r="C2403" s="45"/>
      <c r="D2403" s="45"/>
      <c r="E2403" s="45"/>
      <c r="F2403" s="45"/>
      <c r="G2403" s="45"/>
      <c r="H2403" s="45"/>
    </row>
  </sheetData>
  <sheetProtection algorithmName="SHA-512" hashValue="uZqAuneSfRI2AqWmXxyUxfNOZ+YtnE5igV50rGg97fhLov0JXhqnEO7SOlYIycbO77IzIzaoaXeT9D04sCr6UQ==" saltValue="IO4XKlYTT0pqOI+RepbRgw==" spinCount="100000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481"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4" xr:uid="{00000000-0002-0000-0200-000000000000}">
      <formula1>ListWindow</formula1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34" xr:uid="{00000000-0002-0000-0200-000001000000}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4" xr:uid="{00000000-0002-0000-0200-000002000000}">
      <formula1>ListBeleuchtung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4" xr:uid="{00000000-0002-0000-0200-000003000000}">
      <formula1>ListRaumReflex</formula1>
    </dataValidation>
    <dataValidation allowBlank="1" showInputMessage="1" sqref="R5:R34" xr:uid="{00000000-0002-0000-0200-000004000000}"/>
    <dataValidation type="whole" allowBlank="1" showInputMessage="1" showErrorMessage="1" errorTitle="Errore" error="È necessario immettere valori interi compresi tra 0 e 999." promptTitle="Numero" prompt="Immettere il numero totale di questo tipo di finestra." sqref="Q34" xr:uid="{00000000-0002-0000-0200-000005000000}">
      <formula1>0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4" xr:uid="{00000000-0002-0000-0200-000006000000}">
      <formula1>-99</formula1>
      <formula2>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4" xr:uid="{00000000-0002-0000-0200-000007000000}">
      <formula1>0</formula1>
      <formula2>99999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4" xr:uid="{00000000-0002-0000-0200-000008000000}">
      <formula1>0</formula1>
      <formula2>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4" xr:uid="{00000000-0002-0000-0200-000009000000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4" xr:uid="{00000000-0002-0000-0200-00000A000000}">
      <formula1>0</formula1>
      <formula2>999</formula2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5" xr:uid="{A6AE5079-66D1-4CBC-BAFD-D80EF57A797D}"/>
    <dataValidation allowBlank="1" showInputMessage="1" showErrorMessage="1" errorTitle="Errore" error="Inserisci solo testo in questo campo." promptTitle="Locale tipo" prompt="Immettere qui il nome del locale. I locali secondari non devono essere registrati." sqref="B6" xr:uid="{F550A7B6-50F9-4378-8B02-18C4E2C56E6C}"/>
    <dataValidation allowBlank="1" showInputMessage="1" showErrorMessage="1" errorTitle="Errore" error="Inserisci solo testo in questo campo." promptTitle="Locale tipo" prompt="Immettere qui il nome del locale. I locali secondari non devono essere registrati." sqref="B7" xr:uid="{14290295-6A5E-4BCA-9DE0-91B0D23D58AF}"/>
    <dataValidation allowBlank="1" showInputMessage="1" showErrorMessage="1" errorTitle="Errore" error="Inserisci solo testo in questo campo." promptTitle="Locale tipo" prompt="Immettere qui il nome del locale. I locali secondari non devono essere registrati." sqref="B8" xr:uid="{72E9D018-AE25-481D-A299-9A674B9583A5}"/>
    <dataValidation allowBlank="1" showInputMessage="1" showErrorMessage="1" errorTitle="Errore" error="Inserisci solo testo in questo campo." promptTitle="Locale tipo" prompt="Immettere qui il nome del locale. I locali secondari non devono essere registrati." sqref="B9" xr:uid="{FC8F9754-1FFB-488F-8879-3CE8F54417DE}"/>
    <dataValidation allowBlank="1" showInputMessage="1" showErrorMessage="1" errorTitle="Errore" error="Inserisci solo testo in questo campo." promptTitle="Locale tipo" prompt="Immettere qui il nome del locale. I locali secondari non devono essere registrati." sqref="B10" xr:uid="{AA053A21-EC35-4411-8E76-F3B94CC50F93}"/>
    <dataValidation allowBlank="1" showInputMessage="1" showErrorMessage="1" errorTitle="Errore" error="Inserisci solo testo in questo campo." promptTitle="Locale tipo" prompt="Immettere qui il nome del locale. I locali secondari non devono essere registrati." sqref="B11" xr:uid="{CC276862-3D71-4BB5-9675-BCFA0542F7D1}"/>
    <dataValidation allowBlank="1" showInputMessage="1" showErrorMessage="1" errorTitle="Errore" error="Inserisci solo testo in questo campo." promptTitle="Locale tipo" prompt="Immettere qui il nome del locale. I locali secondari non devono essere registrati." sqref="B12" xr:uid="{210B9AFE-CAD5-44A6-BDE9-322A8C6C6288}"/>
    <dataValidation allowBlank="1" showInputMessage="1" showErrorMessage="1" errorTitle="Errore" error="Inserisci solo testo in questo campo." promptTitle="Locale tipo" prompt="Immettere qui il nome del locale. I locali secondari non devono essere registrati." sqref="B13" xr:uid="{865F9AEB-C52F-4FA3-A87E-A3C51FCD60BE}"/>
    <dataValidation allowBlank="1" showInputMessage="1" showErrorMessage="1" errorTitle="Errore" error="Inserisci solo testo in questo campo." promptTitle="Locale tipo" prompt="Immettere qui il nome del locale. I locali secondari non devono essere registrati." sqref="B14" xr:uid="{8114E187-1495-491C-965D-0315CA789312}"/>
    <dataValidation allowBlank="1" showInputMessage="1" showErrorMessage="1" errorTitle="Errore" error="Inserisci solo testo in questo campo." promptTitle="Locale tipo" prompt="Immettere qui il nome del locale. I locali secondari non devono essere registrati." sqref="B15" xr:uid="{F83E11D4-F002-4890-A2EB-14EE091A1D28}"/>
    <dataValidation allowBlank="1" showInputMessage="1" showErrorMessage="1" errorTitle="Errore" error="Inserisci solo testo in questo campo." promptTitle="Locale tipo" prompt="Immettere qui il nome del locale. I locali secondari non devono essere registrati." sqref="B16" xr:uid="{4C0A04C9-81AB-4A04-949C-E56BA9D0E50A}"/>
    <dataValidation allowBlank="1" showInputMessage="1" showErrorMessage="1" errorTitle="Errore" error="Inserisci solo testo in questo campo." promptTitle="Locale tipo" prompt="Immettere qui il nome del locale. I locali secondari non devono essere registrati." sqref="B17" xr:uid="{8406FF50-A253-4782-8C42-4000130A7BA3}"/>
    <dataValidation allowBlank="1" showInputMessage="1" showErrorMessage="1" errorTitle="Errore" error="Inserisci solo testo in questo campo." promptTitle="Locale tipo" prompt="Immettere qui il nome del locale. I locali secondari non devono essere registrati." sqref="B18" xr:uid="{84E7E059-D47A-40A3-95E6-1969E6F5256D}"/>
    <dataValidation allowBlank="1" showInputMessage="1" showErrorMessage="1" errorTitle="Errore" error="Inserisci solo testo in questo campo." promptTitle="Locale tipo" prompt="Immettere qui il nome del locale. I locali secondari non devono essere registrati." sqref="B19" xr:uid="{811462EA-2D7B-4A46-A11C-65CF5740DC56}"/>
    <dataValidation allowBlank="1" showInputMessage="1" showErrorMessage="1" errorTitle="Errore" error="Inserisci solo testo in questo campo." promptTitle="Locale tipo" prompt="Immettere qui il nome del locale. I locali secondari non devono essere registrati." sqref="B20" xr:uid="{646E3244-D2DD-4EC2-9231-1F066B8D3411}"/>
    <dataValidation allowBlank="1" showInputMessage="1" showErrorMessage="1" errorTitle="Errore" error="Inserisci solo testo in questo campo." promptTitle="Locale tipo" prompt="Immettere qui il nome del locale. I locali secondari non devono essere registrati." sqref="B21" xr:uid="{DDA9B902-5B83-46DE-B98F-4C95E4D0E887}"/>
    <dataValidation allowBlank="1" showInputMessage="1" showErrorMessage="1" errorTitle="Errore" error="Inserisci solo testo in questo campo." promptTitle="Locale tipo" prompt="Immettere qui il nome del locale. I locali secondari non devono essere registrati." sqref="B22" xr:uid="{F54B44A7-52DF-46D2-BB11-93817631560F}"/>
    <dataValidation allowBlank="1" showInputMessage="1" showErrorMessage="1" errorTitle="Errore" error="Inserisci solo testo in questo campo." promptTitle="Locale tipo" prompt="Immettere qui il nome del locale. I locali secondari non devono essere registrati." sqref="B23" xr:uid="{7979563B-EADC-46EC-80F1-C054A8879D6F}"/>
    <dataValidation allowBlank="1" showInputMessage="1" showErrorMessage="1" errorTitle="Errore" error="Inserisci solo testo in questo campo." promptTitle="Locale tipo" prompt="Immettere qui il nome del locale. I locali secondari non devono essere registrati." sqref="B24" xr:uid="{D58A45C6-4F2C-4EF1-B05B-7D4E48F9BB0F}"/>
    <dataValidation allowBlank="1" showInputMessage="1" showErrorMessage="1" errorTitle="Errore" error="Inserisci solo testo in questo campo." promptTitle="Locale tipo" prompt="Immettere qui il nome del locale. I locali secondari non devono essere registrati." sqref="B25" xr:uid="{830BF835-6CB8-4DD1-BF68-CE870A0465AE}"/>
    <dataValidation allowBlank="1" showInputMessage="1" showErrorMessage="1" errorTitle="Errore" error="Inserisci solo testo in questo campo." promptTitle="Locale tipo" prompt="Immettere qui il nome del locale. I locali secondari non devono essere registrati." sqref="B26" xr:uid="{3B3F8945-9655-46B1-9579-BCE0777C0161}"/>
    <dataValidation allowBlank="1" showInputMessage="1" showErrorMessage="1" errorTitle="Errore" error="Inserisci solo testo in questo campo." promptTitle="Locale tipo" prompt="Immettere qui il nome del locale. I locali secondari non devono essere registrati." sqref="B27" xr:uid="{1494CC65-B65B-49E4-B2CA-7B64148879A1}"/>
    <dataValidation allowBlank="1" showInputMessage="1" showErrorMessage="1" errorTitle="Errore" error="Inserisci solo testo in questo campo." promptTitle="Locale tipo" prompt="Immettere qui il nome del locale. I locali secondari non devono essere registrati." sqref="B28" xr:uid="{FC8EFCCF-4384-4368-B532-542FCB306987}"/>
    <dataValidation allowBlank="1" showInputMessage="1" showErrorMessage="1" errorTitle="Errore" error="Inserisci solo testo in questo campo." promptTitle="Locale tipo" prompt="Immettere qui il nome del locale. I locali secondari non devono essere registrati." sqref="B29" xr:uid="{218AB08C-623C-4596-80A2-E261FD415E2E}"/>
    <dataValidation allowBlank="1" showInputMessage="1" showErrorMessage="1" errorTitle="Errore" error="Inserisci solo testo in questo campo." promptTitle="Locale tipo" prompt="Immettere qui il nome del locale. I locali secondari non devono essere registrati." sqref="B30" xr:uid="{A915B460-BDEE-46C6-AEA7-2692E549CDF8}"/>
    <dataValidation allowBlank="1" showInputMessage="1" showErrorMessage="1" errorTitle="Errore" error="Inserisci solo testo in questo campo." promptTitle="Locale tipo" prompt="Immettere qui il nome del locale. I locali secondari non devono essere registrati." sqref="B31" xr:uid="{37539154-2FD7-44DF-B191-89937B958F65}"/>
    <dataValidation allowBlank="1" showInputMessage="1" showErrorMessage="1" errorTitle="Errore" error="Inserisci solo testo in questo campo." promptTitle="Locale tipo" prompt="Immettere qui il nome del locale. I locali secondari non devono essere registrati." sqref="B32" xr:uid="{E26B899E-3BA2-4838-B86C-CE55AA482E0B}"/>
    <dataValidation allowBlank="1" showInputMessage="1" showErrorMessage="1" errorTitle="Errore" error="Inserisci solo testo in questo campo." promptTitle="Locale tipo" prompt="Immettere qui il nome del locale. I locali secondari non devono essere registrati." sqref="B33" xr:uid="{8269523E-EE56-41B2-B0EA-5B41397216DB}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5" xr:uid="{92405978-AF00-4DD0-B812-394DE6B20213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6" xr:uid="{5F1F42D1-A56B-45FE-A861-4CEF8C021A94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7" xr:uid="{D61E11B3-4A31-45D9-B7C1-492EB75A4211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8" xr:uid="{396B8DBD-88D3-44DC-BED4-FACACBB9F4E5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9" xr:uid="{48DAE1C1-E6BB-4F7F-8828-A14708260CBE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0" xr:uid="{EB36D02E-D5D6-4F0F-A3D0-E47F4F62CFB5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1" xr:uid="{5D420088-0AAA-480B-A8DD-AE04FC868BD4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2" xr:uid="{4A534214-F760-400B-B3C4-5CFB5A951EB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3" xr:uid="{046E6904-5CD8-40A5-B137-8FD4DC3D4129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4" xr:uid="{CABBF7FE-7C8D-4B32-8555-072531AE8509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5" xr:uid="{93C84EAC-6520-4CAF-9DBA-5BCD340F4DC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6" xr:uid="{F82C1B46-10DF-4175-9CC0-243B8DDCA0D4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7" xr:uid="{9526EB9F-4465-4149-9575-45740AB50669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8" xr:uid="{2E7B08C4-8A59-476D-A560-498785EC5D5E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9" xr:uid="{BC4947AF-BDEB-4767-BB8C-815BA2F73688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0" xr:uid="{B2C497B9-56E2-4955-8502-84BBAFD4FA66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1" xr:uid="{421A65B2-84D5-41F3-AD02-217D75A70D01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2" xr:uid="{2532C356-62BD-4140-86C7-94E06655ADAA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3" xr:uid="{D31B379E-9955-42AD-9E1E-97960F315A17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4" xr:uid="{6C2DD46A-FBE4-4E5F-8440-4C04E2BFF489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5" xr:uid="{4D3F093B-437C-4A87-BA23-EAC83261CF50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6" xr:uid="{89A8B692-A98A-4035-BB1E-20D29A99EBC3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7" xr:uid="{E39DD019-AB17-48D4-B8B2-AA3753D3DA7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8" xr:uid="{3986B89D-9332-4636-A5C2-C9ADED272647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9" xr:uid="{A0F33CF5-340A-40E3-8E0A-B7691C7CBD22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0" xr:uid="{A08B6495-10A9-4B84-A346-FFF68B6B543D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1" xr:uid="{D34FEF4E-FC3D-4573-ABB1-00E6C05A44C6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2" xr:uid="{A98AE048-1182-4E05-9DDB-CB54BF10D788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3" xr:uid="{6BB83CE0-EAA4-423C-BF4C-AFBAB50371A3}">
      <formula1>ListBeleuchtung</formula1>
    </dataValidation>
    <dataValidation type="decimal" allowBlank="1" showInputMessage="1" showErrorMessage="1" errorTitle="Errore" error="È necessario immettere valori compresi tra 0 e 999." promptTitle="Larghezza" prompt="Immettere le dimensioni del locale." sqref="D5" xr:uid="{8EAF2838-797E-42F7-9F03-BD717290F3E7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6" xr:uid="{D253D283-DDAC-4D14-A1B2-91A3D4A5AB16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7" xr:uid="{B58E3CBE-2DC8-471A-A07C-2128503C683C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8" xr:uid="{87A710DB-ED4B-497B-BABA-B02E6912CCAF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9" xr:uid="{2817EB82-0F83-421E-9C62-727C1C6F4DD2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0" xr:uid="{C4DDD09B-3FD8-4158-B81B-FC7E6A4A9221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1" xr:uid="{D1E18B36-47A0-412F-9FC2-223702A00931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2" xr:uid="{E65A3566-316D-4FDB-846E-09B52373A2D5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3" xr:uid="{2FA147F0-7972-4DEF-A18C-11CE61ED28B9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4" xr:uid="{E31511ED-F806-424A-BEF0-A1C326FA0FF4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5" xr:uid="{2B6B936D-995A-4AA9-9CED-9A60FE7CF28B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6" xr:uid="{BD3378DF-79F7-4D59-B105-9CC0C5641EF3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7" xr:uid="{B08B5FBF-5895-4F5C-AFE3-A7D624D5EBAE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8" xr:uid="{FD443AC6-A67C-450F-B6F7-AD6AF026F543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9" xr:uid="{73846A50-A8BA-4955-AA83-9FCD39390692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0" xr:uid="{372C0CAA-67AB-4006-B0C9-E605EBC9C2AF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1" xr:uid="{97D2EA27-1CF6-4572-9723-4ABEFA92EFCA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2" xr:uid="{350BA9B9-81AF-4454-8594-160AFB5D6E12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3" xr:uid="{AA1BD816-940D-473C-8BD9-1A9E03077B82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4" xr:uid="{DD4DCC52-38A8-4C51-A3EB-242BA55517F0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5" xr:uid="{A48A2AA9-42F1-4EDA-B4BD-68DCFF6A1F36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6" xr:uid="{2B6936D6-043A-4E2E-8EBB-9B3DB5EF4C93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7" xr:uid="{43AE2F86-76B2-4260-A7E7-EDA2165FCF87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8" xr:uid="{33993F1E-EB76-46B9-9C0B-85FFE867933B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9" xr:uid="{C53277A3-9837-4E36-AD67-C7A36F4C20A1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0" xr:uid="{4BD36170-3791-48C8-BB4D-FC1D570D3742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1" xr:uid="{D5DEBF39-6A25-4764-85EC-91E85EBEDA70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2" xr:uid="{8BF9E6C0-67F0-4B6C-8FE6-120CBE45C778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3" xr:uid="{329BC401-2DEA-4A7A-911A-15D5ABECBBC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5" xr:uid="{12A9736D-29B2-4906-BEC0-5648D19FCEE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6" xr:uid="{63EDE175-404F-4877-9335-642F7546283B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7" xr:uid="{3E50B9A9-01E7-4B9D-BD0A-94A362B130A1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8" xr:uid="{08EE4BCB-2D11-41DA-BCA5-C56FB88DEB46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9" xr:uid="{1D1CFECE-D9F9-4088-8797-EBD975C337A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0" xr:uid="{F2125A1C-D225-4793-A91E-24272F835C3A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1" xr:uid="{F2B2CB62-1F96-4FCB-BEF3-78C3F12E27B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2" xr:uid="{24438A5C-3C25-4712-9510-A40EC590269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3" xr:uid="{FFE98A36-D9B7-49D8-A8A7-B45A479F935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4" xr:uid="{A99C8FC6-0FF0-4CEA-A254-E3AE90BDB46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5" xr:uid="{C2F2931B-068D-464B-9DDA-B08AF37B03BD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6" xr:uid="{45AF1D9C-3BA7-4C48-A559-E387D15BEDFE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7" xr:uid="{35F73ED2-81BE-4598-AB02-CCF76E52C5D0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8" xr:uid="{43276104-ED5C-49B6-8D15-7EE74CDAF9C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9" xr:uid="{30820774-D0A0-43BC-BCF2-783F5020520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0" xr:uid="{0E6DE2DC-F715-4625-976C-46A28E61B5A4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1" xr:uid="{D9BCFAD6-1310-4A63-B166-EEDD0523B328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2" xr:uid="{42D443ED-6A00-4785-8D18-8D059A7A7D28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3" xr:uid="{44A3D75E-F6F7-47C7-8B53-8AF458F7A3DB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4" xr:uid="{8ED13198-9549-42D9-B531-19359514389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5" xr:uid="{6C61AD59-7F89-4B50-AAAC-DEB6EB6AF84A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6" xr:uid="{209D5012-893B-49C7-B7F2-A98DE05797B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7" xr:uid="{1E484BAD-1A45-4EC2-BDD0-8888F5464EF1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8" xr:uid="{711302CB-95BD-4AA6-88EC-A61A32F6351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9" xr:uid="{D94BD071-FC01-4C9E-927F-F7A559636A5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0" xr:uid="{E9159765-2E93-4F4F-B762-3057252B4D8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1" xr:uid="{DA6D177C-78E6-4A75-B43E-1A0A54A813E4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2" xr:uid="{CDB9155C-9852-44D9-85B9-608128B1CC86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3" xr:uid="{58A80CA9-2502-4093-BC39-E119DF6C61B2}">
      <formula1>0</formula1>
      <formula2>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5" xr:uid="{699A5CC0-5BA1-4BF0-8C42-F6E50112A42F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6" xr:uid="{8FF7AB2F-0A6F-40FE-87B4-0BCB9598E423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7" xr:uid="{57AE35B4-D584-4977-B37E-8C3929C30383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8" xr:uid="{E0BEB5E8-20C2-4348-B157-CA54C725AEFE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9" xr:uid="{36A5599A-F549-4848-B481-2553CC16C35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0" xr:uid="{593D8C11-4D25-45B1-AD9F-3E407B619609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1" xr:uid="{ABDDBE15-2905-4A68-B956-F99C32447145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2" xr:uid="{A33165DB-BD23-43AA-AF5F-135E88C32EE5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3" xr:uid="{34C04463-A1E0-4F69-BF81-EFCF17A504B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4" xr:uid="{F3EA52C7-1CC5-4577-9997-440EF0AD805C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5" xr:uid="{E8AADDFC-16D9-438B-9991-28A85CC9D34B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6" xr:uid="{287FF52D-7162-495F-BDE1-5D18967D639E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7" xr:uid="{009930F6-3684-4585-AF20-1D02800D3EE5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8" xr:uid="{498AD46E-C50D-4502-A185-AABE99ED5B3D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9" xr:uid="{0FE7B505-AA46-488A-86F3-638CF645C530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0" xr:uid="{F0DB0851-F982-42FD-8020-E8113B058726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1" xr:uid="{600D8F7A-1AD1-4FC6-980C-82B2B48DA979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2" xr:uid="{38B0D5B4-DB62-409A-91C0-02E93904F652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3" xr:uid="{46518209-B5B5-41CC-B641-DB91F26E6AD9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4" xr:uid="{BCB30584-882D-4336-890E-D9030E0ED4F6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5" xr:uid="{85412A01-896B-477D-8340-CF195AB9E980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6" xr:uid="{57337D8E-F55E-4669-B0F9-2DCCBC8C7A65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7" xr:uid="{AC6702F9-73F4-48D4-95EB-835C58B90A7F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8" xr:uid="{FA3EF451-CD70-42AA-9341-48B9599A8142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9" xr:uid="{AFAE7DEA-8C34-4991-B169-B4D49E2C61E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0" xr:uid="{92AADFFE-100D-4BE5-96D7-A2C5268A2A42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1" xr:uid="{F7050AEE-4A29-467E-83D6-2B3B85885C58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2" xr:uid="{34C667ED-9094-4E33-BC3C-67DBD4FFB5D1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3" xr:uid="{BEF274B3-1F50-40ED-BFAD-82F97E436624}">
      <formula1>0</formula1>
      <formula2>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5" xr:uid="{4E3BB046-33A2-4B56-9CF8-95A4AB3291A8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6" xr:uid="{2CCF97F1-0DB6-4C34-9E45-CD62DF6E4A28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7" xr:uid="{28E63425-F2B8-418B-9B42-65269B0ABF90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8" xr:uid="{69E6ADDD-A2FC-420A-B7F5-D12E2CD70D60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9" xr:uid="{7D67B558-1D1C-4DE7-A91C-EAB73250157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0" xr:uid="{B40A9F4B-884E-4F1A-AF67-7F3A41144A1E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1" xr:uid="{E2142435-6D90-4D5A-B3D2-AF34D4485EB9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2" xr:uid="{FA74EF4F-1BE5-4BBE-961B-921D3CF4E51D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3" xr:uid="{464429C2-4C96-4E7A-9962-DFE81E3E8E6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4" xr:uid="{7E92520A-F39C-43CC-8FCC-FDF442CA7BE6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5" xr:uid="{880CC551-E9CE-44C8-BAAC-4D24AD7C71CF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6" xr:uid="{959865B7-E2B6-4DD2-801A-3CF12CCA64CE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7" xr:uid="{957FEC92-FFC8-4C41-97A6-CED82FC7042E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8" xr:uid="{637D5D6E-2159-46EF-8580-D12ED06EB727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9" xr:uid="{42BDB7EF-6EB6-49D5-BC99-3C4CDB2EF1DA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0" xr:uid="{7627899A-7916-4806-A157-93B869148536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1" xr:uid="{E5381E8A-DD14-4A7B-BD75-71A2877FA5ED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2" xr:uid="{1E531D4A-268D-41A7-907D-8B86133B197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3" xr:uid="{4595BC63-7AD6-4361-A96C-23749494461C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4" xr:uid="{F058EEF9-7BAB-46D1-8BF5-5EC49E529DD5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5" xr:uid="{7E52BA31-354F-411F-8B22-2B0FE707EED9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6" xr:uid="{25775DAB-003D-473C-8FFC-345818A3C2B7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7" xr:uid="{32037E8B-307F-44A9-84D6-CC0F3899F72F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8" xr:uid="{7C2686DB-0EE2-4B86-926F-6BA08A6349E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9" xr:uid="{1FD60D11-99AB-4690-B316-7BB851B0B43A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0" xr:uid="{32B3B3EB-7558-4561-987E-E62758FBF179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1" xr:uid="{2528C329-CC9B-43B0-83D1-2C06ACB6C3F8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2" xr:uid="{81637185-2449-46AB-AEF9-C59669203774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3" xr:uid="{E361783C-7B1E-4550-BBE4-C4CF82581EC5}">
      <formula1>0</formula1>
      <formula2>99999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5" xr:uid="{1CF988BA-1593-4792-9350-F12887065C97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6" xr:uid="{4E2EA3A2-C2E8-420E-BBDD-CB24D91EBE24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7" xr:uid="{C6F76037-C51D-4421-96E8-4B308C4ABFC2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8" xr:uid="{256BF09B-4634-4A1D-A9A4-8CEFB4522389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9" xr:uid="{9E7E86AF-5914-4ABF-A96E-08B8D01B6FF3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0" xr:uid="{11C202CB-3A23-4C71-BD3C-1CE6D2F73618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1" xr:uid="{748295FA-D5B2-477A-B69C-719C5D687C93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2" xr:uid="{615F87AE-8468-4840-AABA-ABEA695C2A4D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3" xr:uid="{75498CB5-F13C-47D9-92E3-230D50EA1A40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4" xr:uid="{6BA2A89E-7E6A-456D-9896-537CA60C74DC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5" xr:uid="{07676EA5-799B-4DB7-8E43-9F43B067DA90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6" xr:uid="{0E3AB3D3-C41A-4E7B-9197-DCA6C330B2C9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7" xr:uid="{42A9D2F2-0E33-4C58-94F9-B83E13D88B2D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8" xr:uid="{4A8E7DE3-A240-4782-B04F-19B7B0D017AA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9" xr:uid="{8E9FE9AB-858C-4871-870C-43E0DDEB7E42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0" xr:uid="{2B8D0096-A2F8-4139-9365-B8B4C88049C7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1" xr:uid="{2A0CB721-E30B-496F-B805-8E53BD27B80A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2" xr:uid="{0FCF8310-7CFE-4BA8-8E50-18E201FDBB69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3" xr:uid="{B37B4355-E746-4234-AE5D-59FD4E3A37CD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4" xr:uid="{BC15B637-E06A-4CEB-BA6D-39EB8BB8245E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5" xr:uid="{515D3D1C-CC52-47FC-908D-B7CC534BEEF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6" xr:uid="{73B49153-7344-4352-81A9-08EB1CDA0C9B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7" xr:uid="{87B2517A-B2B1-429F-A6AC-3B664B303C75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8" xr:uid="{D13ACB0C-7B84-48E3-9CC9-CF4F8D11485B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9" xr:uid="{FEB06445-76E0-4C8F-A343-885294CA9F6C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0" xr:uid="{64F98EFC-59D4-4324-AAE1-6BC9A5723A92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1" xr:uid="{2B750C74-C943-4E90-AE36-5F10611DCDE6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2" xr:uid="{0D7578AF-E8FF-4579-9D76-B472B9EEE154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3" xr:uid="{82A1581A-F5D9-46FA-9810-D064475FDF23}">
      <formula1>-99</formula1>
      <formula2>999</formula2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5" xr:uid="{928BDFB9-8429-4998-88D0-FEF42EE645D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6" xr:uid="{339746B8-995A-4930-9C9E-DA5D9DEEBEC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7" xr:uid="{18E078CA-FA12-477F-94DE-F8E28AD88A83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8" xr:uid="{8C5FBE2C-EBF1-4A91-B354-D822182D627A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9" xr:uid="{5A4F4591-9126-46C8-825F-B8714EDE9E55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0" xr:uid="{061535DC-A43A-4C92-A47F-48896E4A14C2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1" xr:uid="{172E18C4-F1DE-4D78-9A6F-3F2EC0D36DA6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2" xr:uid="{565C3006-9B77-41CC-B98A-C1545B0DAA0C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3" xr:uid="{E4A45780-7969-4B5F-92CA-0D3EE9005ED3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4" xr:uid="{034D4386-C2B1-49E8-8597-11AC386B473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5" xr:uid="{F21D4DF4-0D0B-411E-AAC3-34E184B2A107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6" xr:uid="{5E479F87-1F2A-4FD7-A430-C4D19CFACF62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7" xr:uid="{6A8B3454-E7AF-4859-A21A-C2D1948F25A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8" xr:uid="{EF9DFE28-7CB0-4C32-AD02-029C1F3240A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9" xr:uid="{41F5C316-A7B0-41DD-8D01-319CA9E21278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0" xr:uid="{6842815E-B174-4496-BF85-30DD482A4BF3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1" xr:uid="{743A4909-063E-47ED-8FB6-AEEBD3532A07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2" xr:uid="{3250D706-BC39-4AC9-A336-D64BF79F4B51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3" xr:uid="{7F503EC6-259C-4AB9-9AEB-77A175FF69A7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4" xr:uid="{DE667D0A-EB53-43CA-8853-F3927060972A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5" xr:uid="{F393E5F7-A344-40D0-BBB3-23821398F30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6" xr:uid="{661BAA76-0210-4399-A3DD-BE160CFA163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7" xr:uid="{26F99AB9-C723-4B9A-B5C1-0BD0A8DD62C3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8" xr:uid="{66C48F23-1B48-4248-BB37-44F2B063513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9" xr:uid="{E7485604-D217-423F-ABA2-A9D75536E842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0" xr:uid="{33FA4A82-598E-43B2-8EC0-32F61F36A0D7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1" xr:uid="{BE53E375-DF24-415A-A42B-2CD4B7F5093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2" xr:uid="{78ABAC8D-A012-4789-8F62-62E51616BEB6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3" xr:uid="{184E4EAD-E0AD-46D1-A39B-BB1F53560EFC}">
      <formula1>ListRaumReflex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5" xr:uid="{C768EFEF-26E5-40BD-B70B-BE74124B565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6" xr:uid="{DEA4A6F5-F4B1-4E16-BD5E-C8D74AACA74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7" xr:uid="{5780E550-F88B-418D-A165-8FB8101184C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8" xr:uid="{D16DA514-4E70-435C-B2CB-64CAD687866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9" xr:uid="{B92C1096-D69D-4911-9022-009ECA6F2C4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0" xr:uid="{6EB44723-9D83-4C33-9D79-1EEDC496A04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1" xr:uid="{EE470D05-056F-48DD-AF81-A16C1E00600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2" xr:uid="{EBA5880A-809F-41CE-AEAC-132F651B07E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3" xr:uid="{0A04BFD3-C1C9-4B60-9F14-5FF9F407B99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4" xr:uid="{1AB5788F-04AF-41BA-BB6D-946A48A7C06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5" xr:uid="{4DB220A8-4C1B-4107-8FBB-90CA0FE6735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6" xr:uid="{C035D53F-BC50-4E3B-ACDA-8919BDAA386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7" xr:uid="{034C8DA4-554D-4954-A492-2F3B0C73522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8" xr:uid="{2D5CCF2F-ABCA-49FE-BA29-42953F5DEC7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9" xr:uid="{9C999FFD-C8F9-4048-8712-DE84538E5D4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0" xr:uid="{7E7C1FAE-984F-4306-AC6C-F3A04C2F33E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1" xr:uid="{A1AE90A3-290C-4DC0-A543-62179FD4B2F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2" xr:uid="{44C3DB2C-762A-4EFF-9169-ED484E10C4D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3" xr:uid="{2F6DDEA4-4F00-49AD-B7F5-C37E1E103DE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4" xr:uid="{7B045F2B-E155-4C4F-A195-FE8C82E46C6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5" xr:uid="{CF40D915-7D82-46A6-BC4C-9A84557EBE8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6" xr:uid="{FB67FC38-2CDE-4FB3-A1AE-CC1F2191C89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7" xr:uid="{78DA2131-C30A-4804-95CC-2C825039686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8" xr:uid="{E9C8A2B9-D904-43F9-89EE-058F11A6A9B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9" xr:uid="{255A9631-A480-476E-8D48-7E1FE98FD32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0" xr:uid="{5A5046B9-5332-4449-BEFA-8FEF8A3C698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1" xr:uid="{5A17B457-486F-4DE6-9BDE-D63B9BA8C36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2" xr:uid="{88192114-E0B8-441E-AB7E-760A808DC77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3" xr:uid="{1121AF36-F2F2-4BEC-BBDE-45BCF820BF6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4" xr:uid="{0B8D7AF0-B6AA-4983-823F-62AC5A29F464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5" xr:uid="{3AD9B9EB-CA53-466E-AB20-5318C9F6493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6" xr:uid="{FEF507AF-259B-4EA2-983F-AA5624A3518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7" xr:uid="{267CEE4F-FED7-4464-A271-15FCFEC5ECE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8" xr:uid="{2808509C-18DF-461C-8A9F-6DA32A0DC52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9" xr:uid="{38C1C76B-FD90-4391-BCA8-D059844343D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0" xr:uid="{0E12CB44-B246-4D94-87C9-E84FFC16A12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1" xr:uid="{6D342EA2-E2F7-4841-91D5-C1C6D2BB478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2" xr:uid="{7782BA60-82E5-4662-AAB4-26CEAFEB84C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3" xr:uid="{537B44D5-675A-48DF-9434-A0EAC8BE747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4" xr:uid="{0CFF8214-9E43-4DF0-BD55-E2A718D8914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5" xr:uid="{012A01A0-5F6E-4DA1-803B-036F86A1C86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6" xr:uid="{7E5C2085-107F-403F-A88A-CB8668F054B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7" xr:uid="{5DA7F431-7506-45E4-93A8-6AF1A053D6B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8" xr:uid="{30AA31E2-5F91-4DB1-A191-ABBCE96F632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9" xr:uid="{9F970618-D92E-4437-9D85-F5EB44B0E5D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0" xr:uid="{FC83082C-4FAE-4B57-923D-2CDB2995AF8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1" xr:uid="{A97BF2B8-D4D7-45FD-8F40-5A591C29B4E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2" xr:uid="{5DE93511-68AA-48C7-A35C-0114A6FB86F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3" xr:uid="{3B58409C-5F8E-40FF-BDAC-1073A8B11D5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4" xr:uid="{7869BB46-D425-4531-947E-1BC4AA80258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5" xr:uid="{C40F15D8-749D-447D-9FD0-B89A78B1526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6" xr:uid="{436A1E46-E280-4929-AB6F-114E0D6EFC6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7" xr:uid="{4857E3E5-E4A1-4F7E-AB59-8320ED06663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8" xr:uid="{0EDA50F3-3726-4D18-9B0C-22273913CA7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9" xr:uid="{BF195786-FA86-4C99-BF7F-3C8EF11A325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0" xr:uid="{5BD7A870-6FE0-4F53-BA61-8DE3ACA5317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1" xr:uid="{9CB95D36-BAD8-43DE-A02C-675CEF647FF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2" xr:uid="{5FBB2E12-F8C6-43A3-AE99-BD4F070D661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3" xr:uid="{96EDC0F0-D664-417D-A3A8-25ED9120B99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4" xr:uid="{90F23E57-DFBF-4467-9CFF-75BFDE2A1A97}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5" xr:uid="{15DB1E25-8F62-4749-BF8A-8A1484395FF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6" xr:uid="{C5888C21-0E29-435B-9FF8-8C0FCEA3970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7" xr:uid="{DBBFE239-89FF-47F7-BA7A-4B1E8E42ABD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8" xr:uid="{B4D21996-E7EA-453C-9EA1-4DB6B40D8AC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9" xr:uid="{6333B28D-7DE9-48A4-9687-0D7E0CE3637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0" xr:uid="{633ACA73-CD28-4597-B557-715B53CBBFA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1" xr:uid="{986B2ED1-3D3C-496A-BE89-0989A5DA441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2" xr:uid="{D7F4ED58-7431-44CE-82DB-FB281E16B46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3" xr:uid="{7B5A3372-F549-4059-9911-036BAC26A02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4" xr:uid="{4F1F4060-71DF-499A-9A9F-36D815386F0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5" xr:uid="{0663F00E-7AB9-41C8-AAFF-05B8CC78F0B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6" xr:uid="{8619AA7E-F4B5-4C24-8370-D7CC6F11A14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7" xr:uid="{F6B94846-0C99-47AB-9FBE-F11473BC468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8" xr:uid="{5C283CAC-0FCA-40BE-8A59-4B6A4BF8DF2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9" xr:uid="{42BA5E55-C0C8-49AD-9541-F17D42E46E5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0" xr:uid="{6E958D1F-F9BD-4201-8CBC-AA969534606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1" xr:uid="{743B7313-0312-469D-B106-B667CCD1424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2" xr:uid="{9A68438B-2FE5-4918-B29F-B365F274F92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3" xr:uid="{83455FB8-EF80-4EB5-9C3E-4260D206CE5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4" xr:uid="{41A15CBB-B415-45BA-8917-AADEF4987C0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5" xr:uid="{33D9BEB0-B856-4EEA-9E74-FD2FD949E11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6" xr:uid="{23270A8D-82A2-4109-8F2A-D500B0FDEDB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7" xr:uid="{10BADE66-1908-4B68-8ACA-0EE2FAB3AD3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8" xr:uid="{58D399D3-BF1E-4701-9D3C-3149937C091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9" xr:uid="{BDF206D7-84DA-4FB3-B6A8-72638F4FDF5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0" xr:uid="{62B02D9D-0C34-4AC6-81E1-04C51A444B5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1" xr:uid="{F138D432-660D-428D-8F2B-051C2135556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2" xr:uid="{776A8533-C399-4F89-AFA1-CCB000BAF67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3" xr:uid="{228D0707-0DAE-4AB5-8574-3ABDCA8811B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4" xr:uid="{4487157E-4A4C-4AA5-9483-AF74AFD82946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5" xr:uid="{34478970-E4BA-477E-B766-CEBCB9A32F3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6" xr:uid="{CD0118C8-0CA5-4A80-B2B6-3391BCB1CC8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7" xr:uid="{51550B99-9F25-41A8-830A-083E71F8D88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8" xr:uid="{363B6344-C1D3-45DA-8EBA-A06EDBDE9D8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9" xr:uid="{6A91EED3-AACD-4104-9483-969D8268ED2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0" xr:uid="{0C70DFF1-8E17-4818-B5C9-BA81D258E33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1" xr:uid="{9202A38F-8C69-40BC-A5C4-10C4F9A96EE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2" xr:uid="{E6E4D0EA-DC23-4DCD-8688-091693E5212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3" xr:uid="{C8F13C84-00E1-48DD-9948-972A7D270C0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4" xr:uid="{C2D6C7F5-90CA-4699-A132-8B0209F117D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5" xr:uid="{BD37EE71-DBF9-4101-A427-0EC2653EDE6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6" xr:uid="{450504FC-091E-4D60-8064-3D6809E9AFA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7" xr:uid="{E7B1C196-32F1-46A4-A29A-5A1FD30683D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8" xr:uid="{FA6A328E-F573-4086-B402-DAD604A62FC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9" xr:uid="{CA83E04B-64D2-47C7-94A1-4CFADF05480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0" xr:uid="{6EDD75AB-744D-48D5-9C4A-D05DFF0D5A6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1" xr:uid="{45FDBD23-0696-4AAD-80D5-1D32765C233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2" xr:uid="{282AECA0-9B50-461F-A107-C77ECE97271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3" xr:uid="{AAD4430E-1ED9-46B9-AABF-1251AB1E504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4" xr:uid="{48B76E8E-0F65-4E8B-9931-AEE173840EF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5" xr:uid="{7F023E42-E7E0-4B6C-8488-15A08056211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6" xr:uid="{FCA6A602-9CBF-48FB-A502-6DB1D8BB79C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7" xr:uid="{C0FDA526-AB91-411C-9A2D-BA7279E1EB1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8" xr:uid="{CABF8E8B-24D4-4AC4-86C5-B6CD7717275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9" xr:uid="{707B44E6-D1FE-46CC-AEAC-97C5B2127A3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0" xr:uid="{7EC8CA9A-9A92-4B8E-83D0-1BE2E515AE4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1" xr:uid="{FA0532F0-9812-4E36-88E6-2C21A8670DD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2" xr:uid="{CF0F792E-2CFF-4498-AF00-B6CCF725893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3" xr:uid="{59E4384D-C570-4A9A-A4A4-E931D9EB754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4" xr:uid="{40DB604B-4E7A-4D59-8C81-AF7E33E7A3C5}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5" xr:uid="{E0389518-CF09-49C5-AFC8-427EEC5D985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6" xr:uid="{97E7A056-23E0-41E7-BF3B-13C04A55DCC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7" xr:uid="{12B814E1-F53B-47AC-9D2A-4C235912AC9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8" xr:uid="{49235D4F-551B-4E4C-B14A-FD87B1CB681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9" xr:uid="{240C895C-D6CB-4B7D-A936-DC4C42EB91E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0" xr:uid="{B338281E-E69D-4890-A3B1-49B1FBEC795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1" xr:uid="{6B0CC137-3944-41F6-A865-0D6E6C3953D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2" xr:uid="{0A11C40C-B0FE-418E-A2E5-B1001417DDF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3" xr:uid="{6D0FD764-71DA-4A4A-A668-B8DE9B9289E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4" xr:uid="{5415FFAC-3C11-4DC5-917A-A21CF172D33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5" xr:uid="{AEC44A45-6F28-40A4-8673-8844AE00DD4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6" xr:uid="{250C1F6C-C707-43F8-BFAA-3749C451CD0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7" xr:uid="{C1803B04-5703-45B5-B73C-8E87B9BD34F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8" xr:uid="{0C9D9F31-9673-4106-9504-21D23830605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9" xr:uid="{B8B86B69-7FDE-448D-8FD7-E2AA4B2D679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0" xr:uid="{382A72D7-9FB8-4E7E-9D2F-18619D2EF81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1" xr:uid="{74A816A0-60AC-43A6-965B-CD461280BE7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2" xr:uid="{DAA8735A-BA73-4C7F-9F7B-5140C87B20C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3" xr:uid="{835A967B-7C29-472C-8590-E67FFFAB1B8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4" xr:uid="{76FBD903-D7B4-4FE3-BD1E-A72F9FDBB6D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5" xr:uid="{41B82CE7-BE28-4130-8CA4-6C038F68951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6" xr:uid="{F02964CE-2E9C-49A9-B7FD-AB821A18AE2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7" xr:uid="{72F70652-397A-4925-A00C-A6091F7DDA4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8" xr:uid="{94A6D69C-1649-44BB-8B90-B8082F1CF54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9" xr:uid="{076E22A9-9C66-443D-8C9F-71A10968353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0" xr:uid="{07A2DBC7-5E2D-4E23-9648-2B30227A859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1" xr:uid="{501F814D-FC4B-4E53-B64B-97A765419C5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2" xr:uid="{3F1D9268-9A62-4A77-A383-44555AF863F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3" xr:uid="{B94D474C-3626-454D-B29F-68D185EDF1A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4" xr:uid="{EC1FC65F-8CA7-4872-8884-2745F8F3AF32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5" xr:uid="{3D5BEC28-022E-41B7-8282-66EE538D197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6" xr:uid="{5D303279-320B-40C7-967C-B104827230C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7" xr:uid="{9591ECE8-A4BD-46DA-A29F-5CE98EBA523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8" xr:uid="{DA3B7617-D5EF-45C9-BA93-7871ED01E18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9" xr:uid="{935F5A09-D3CE-401C-9E04-B60D1023D98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0" xr:uid="{B4BE0D63-6DDD-4F79-B918-CE27A0D38C4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1" xr:uid="{B358A131-F99D-44C9-9A81-57C042FFA39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2" xr:uid="{0190DCDA-C463-49DA-B1AD-3895ECF3B20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3" xr:uid="{3F7C2F45-7242-4336-8BC5-B8DD27CD4FC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4" xr:uid="{5BFF25BE-4FC7-453E-A72B-E787E4BE6C2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5" xr:uid="{3C387503-D4AB-4322-ABB2-407E36851CF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6" xr:uid="{F4A72B21-1263-4D91-A583-545623E7214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7" xr:uid="{AE538444-492F-424C-A13D-256875506CD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8" xr:uid="{F69B176B-9131-4035-84E1-B16FC3F75B0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9" xr:uid="{73145261-1AB1-4556-B432-E7A59F337B2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0" xr:uid="{4D72A434-8E3B-4609-AE0F-9DDDE5C2B06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1" xr:uid="{DC9D172D-B9D5-4B61-838D-74F3019D07B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2" xr:uid="{19E5F062-7946-4B85-839B-CE92467A19D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3" xr:uid="{D5EB0670-FE9B-43E9-82DF-6BB89BBB48E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4" xr:uid="{F71586D1-8F33-4078-979B-A785A21302D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5" xr:uid="{9BA21A53-F104-499F-A3E2-6F1CAF9769E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6" xr:uid="{00C8B07C-C73A-4F15-B88F-12F57374D71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7" xr:uid="{5ED1D26B-A1DD-4CB4-B649-7F8AB224F16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8" xr:uid="{E17C017B-1E15-4EC8-8EF6-38B2A847FEE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9" xr:uid="{E80BDEB3-AFAC-4312-82BF-55C5E75E690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0" xr:uid="{13EE3F4C-F7FF-4738-B97A-2407A129B10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1" xr:uid="{D65DB97E-0BF9-4952-9804-D65AAEAE477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2" xr:uid="{C2CC6A5B-FDB9-4FA1-BA1C-0706F1D31FB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3" xr:uid="{CC99CCBB-A711-47D6-BC3F-3480582F3E4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4" xr:uid="{CBED1A01-44B2-41E8-91F7-D6816E439C52}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5" xr:uid="{A77C6991-D546-4799-8D46-0AFBE11DA17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6" xr:uid="{0F22A86E-C2DB-4D6B-A9C5-8A39C521BE4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7" xr:uid="{01ACA3DB-1775-4216-AFF0-923650D26EC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8" xr:uid="{BEE9E353-BAC0-45D5-A5E9-F8A77930B3B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9" xr:uid="{EC6A2E79-9EAE-4293-AFB1-B5960749EED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0" xr:uid="{14AF089E-2176-4BA6-9049-3BF92DE5079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1" xr:uid="{5B31C03D-5AA9-40AA-B71F-AC33F48B9CE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2" xr:uid="{C66CF085-3244-4BEE-A0B8-206465DF47D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3" xr:uid="{AA467C45-244A-4873-821E-37CF50C3EB1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4" xr:uid="{DD05854C-290A-4E6D-968F-4DC071C63E9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5" xr:uid="{6F5955D3-C779-4146-B1E9-210A1CAC116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6" xr:uid="{F3C4E6EC-9270-4154-87C3-B0C0C053886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7" xr:uid="{E893F6BD-27EC-4246-94F0-8EEFF156F41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8" xr:uid="{BC01794A-EB35-424A-8EDB-94552F9D0C2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9" xr:uid="{7E0BADE5-935C-4A77-B95E-F223670276F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0" xr:uid="{BD68EFBB-AD07-4199-A9EF-D78AE005652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1" xr:uid="{9A823DB8-BE92-4652-9C6B-719888A5BA5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2" xr:uid="{88CA44AC-D0E7-48FB-A61D-996FEF9813C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3" xr:uid="{26C1A540-5598-48BB-8D70-8C2408C6755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4" xr:uid="{A88790DC-7A8F-4C9E-B7BA-62B6F390540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5" xr:uid="{2C7E776D-CD6C-4EFD-9105-C7DD7D17253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6" xr:uid="{2B8CAED1-5353-4FC3-A25B-F37955C734E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7" xr:uid="{45F0DBEC-BDB4-4206-93A2-E409CE71727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8" xr:uid="{E40B063D-70F4-46F1-BBAB-85D1718E547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9" xr:uid="{A6B9AD50-A130-4042-AC6A-0D78A877BE8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0" xr:uid="{4B9EFEC3-4071-44D2-9587-B7EE3ACAC02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1" xr:uid="{2E035B0A-F8C3-463A-AF60-48166E157E9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2" xr:uid="{0714B82F-98F5-44EF-8AC2-DFFD27A9183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3" xr:uid="{AFB6C4F5-5185-4B2E-9974-22AB2268A44B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5" xr:uid="{DEEC7E7A-6472-4DA5-A872-4700BA763A7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6" xr:uid="{BEAE1E07-DCDC-4902-9A40-10AF3EC5DD4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7" xr:uid="{F790C687-E37A-4AB7-A780-63E29D0C340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8" xr:uid="{ABF66BCF-DDBA-42F7-ABDF-DAC97C7624E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9" xr:uid="{7A3C514C-E309-42EE-8B71-A548BE1EE02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0" xr:uid="{A1C30D08-05D7-4195-9561-B7D56824EBC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1" xr:uid="{9DAFE016-0E20-4FA9-B06F-B086F5A83CE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2" xr:uid="{8D87ECAD-B7EA-4C2C-A58F-7157F0D7E94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3" xr:uid="{4592A701-1B2A-492B-8CEF-3454432BFFF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4" xr:uid="{EB6362B9-6B21-40AC-AF4A-5B7CAAA2437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5" xr:uid="{0C4B1E2C-5648-4873-95B3-6338A8029D1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6" xr:uid="{29CFA827-AFB8-4398-A850-294C5359994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7" xr:uid="{C1FC98A2-E9ED-492F-9704-E7506E8F1E1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8" xr:uid="{D76C9BEB-D5D0-4288-BA51-13E3EB3CFFB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9" xr:uid="{71F5EB43-6299-4562-A279-609AB8D0A87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0" xr:uid="{FB4848F1-A6F1-486C-86E7-248636ABE96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1" xr:uid="{F23A1992-DCC4-4B93-B628-D8ED098FDB4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2" xr:uid="{8F3F7B06-F978-4518-A1AF-810E5E3C8D4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3" xr:uid="{C43352CF-9407-417F-8622-BE066FAFB6E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4" xr:uid="{501AD2C8-BD2A-4DD6-BE0B-898E8DCB146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5" xr:uid="{AD04B116-419E-4006-A57C-571CC565334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6" xr:uid="{CED68DFE-2661-4B8B-8479-212D586D4AA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7" xr:uid="{E67F33F5-DFB6-45CE-8945-89AEFF05BD8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8" xr:uid="{CC06DF88-F1E1-4307-B1D5-4B3C7F2F67D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9" xr:uid="{889BF5E6-BD71-406C-B79C-F3BBD3F9BF8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0" xr:uid="{20EF8DC8-AE1F-47DC-B5B1-551CC7272A8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1" xr:uid="{D5BE7BE8-4EC1-46C7-8398-0AA9A89BF1C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2" xr:uid="{13437AC6-F75B-450E-BDFC-87096D0AB2F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3" xr:uid="{1EA2B30D-EBDE-471A-A29D-FA01A9B03144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2"/>
  <cols>
    <col min="1" max="1" width="2.77734375" style="270" customWidth="1"/>
    <col min="2" max="2" width="46.33203125" style="270" customWidth="1"/>
    <col min="3" max="6" width="12.77734375" style="270" customWidth="1"/>
    <col min="7" max="7" width="11.5546875" style="270" customWidth="1"/>
    <col min="8" max="8" width="10.109375" style="270" customWidth="1"/>
    <col min="9" max="13" width="11.5546875" style="270" hidden="1" customWidth="1"/>
    <col min="14" max="16384" width="11.5546875" style="270"/>
  </cols>
  <sheetData>
    <row r="1" spans="1:20" ht="28.5" customHeight="1" x14ac:dyDescent="0.2">
      <c r="A1" s="274" t="str">
        <f>IF(Projektbez="","",Projektbez&amp;" - ")&amp;Texte!$B$97</f>
        <v>Locali tipo e prospettive</v>
      </c>
      <c r="B1" s="275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84"/>
      <c r="O1" s="284"/>
      <c r="P1" s="284"/>
      <c r="Q1" s="284"/>
      <c r="R1" s="284"/>
      <c r="S1" s="284"/>
      <c r="T1" s="276"/>
    </row>
    <row r="2" spans="1:20" ht="9" customHeight="1" x14ac:dyDescent="0.2">
      <c r="A2" s="139"/>
      <c r="B2" s="139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</row>
    <row r="3" spans="1:20" ht="18.75" customHeight="1" x14ac:dyDescent="0.2">
      <c r="A3" s="56"/>
      <c r="B3" s="252" t="str">
        <f>VLOOKUP(ADDRESS(ROW(),COLUMN(),4),MatrixTexteT5,2,FALSE)</f>
        <v>Locale Tipo</v>
      </c>
      <c r="C3" s="298" t="str">
        <f>VLOOKUP(ADDRESS(ROW(),COLUMN(),4),MatrixTexteT5,2,FALSE)</f>
        <v>Dati dello locale</v>
      </c>
      <c r="D3" s="299"/>
      <c r="E3" s="299"/>
      <c r="F3" s="299"/>
      <c r="G3" s="298" t="str">
        <f>Illuminazione_naturale!R3</f>
        <v>Ris.</v>
      </c>
      <c r="H3" s="299"/>
      <c r="I3" s="309" t="s">
        <v>125</v>
      </c>
      <c r="J3" s="310"/>
      <c r="K3" s="310"/>
      <c r="L3" s="310"/>
      <c r="M3" s="310"/>
      <c r="N3" s="276"/>
      <c r="O3" s="276"/>
      <c r="P3" s="276"/>
      <c r="Q3" s="276"/>
      <c r="R3" s="276"/>
      <c r="S3" s="276"/>
      <c r="T3" s="276"/>
    </row>
    <row r="4" spans="1:20" ht="46.5" customHeight="1" thickBot="1" x14ac:dyDescent="0.25">
      <c r="A4" s="124" t="s">
        <v>742</v>
      </c>
      <c r="B4" s="123" t="str">
        <f>VLOOKUP(ADDRESS(ROW(),COLUMN(),4),MatrixTexteT5,2,FALSE)</f>
        <v>Designazione locale
-</v>
      </c>
      <c r="C4" s="57" t="str">
        <f>VLOOKUP(ADDRESS(ROW(),COLUMN(),4),MatrixTexteT5,2,FALSE)</f>
        <v>Profondità dell'area usata
m</v>
      </c>
      <c r="D4" s="57" t="str">
        <f>VLOOKUP(ADDRESS(ROW(),COLUMN(),4),MatrixTexteT5,2,FALSE)</f>
        <v>Raggio visivo
m</v>
      </c>
      <c r="E4" s="315" t="str">
        <f>VLOOKUP(ADDRESS(ROW(),COLUMN(),4),MatrixTexteT5,2,FALSE)</f>
        <v>Livelli di visione
-</v>
      </c>
      <c r="F4" s="316"/>
      <c r="G4" s="57" t="str">
        <f>VLOOKUP(ADDRESS(ROW(),COLUMN(),4),MatrixTexteT5,2,FALSE)</f>
        <v>Risultato
-</v>
      </c>
      <c r="H4" s="57" t="str">
        <f>VLOOKUP(ADDRESS(ROW(),COLUMN(),4),MatrixTexteT5,2,FALSE)</f>
        <v>Risultato
Pt.</v>
      </c>
      <c r="I4" s="254" t="s">
        <v>907</v>
      </c>
      <c r="J4" s="254" t="s">
        <v>904</v>
      </c>
      <c r="K4" s="254" t="s">
        <v>956</v>
      </c>
      <c r="L4" s="57" t="s">
        <v>906</v>
      </c>
      <c r="M4" s="57" t="s">
        <v>903</v>
      </c>
      <c r="N4" s="276"/>
      <c r="O4" s="276"/>
      <c r="P4" s="276"/>
      <c r="Q4" s="276"/>
      <c r="R4" s="276"/>
      <c r="S4" s="276"/>
      <c r="T4" s="276"/>
    </row>
    <row r="5" spans="1:20" ht="16.5" thickTop="1" thickBot="1" x14ac:dyDescent="0.25">
      <c r="A5" s="58">
        <v>1</v>
      </c>
      <c r="B5" s="271" t="str">
        <f>IF(Illuminazione_naturale!B5="","",Illuminazione_naturale!B5)</f>
        <v/>
      </c>
      <c r="C5" s="255"/>
      <c r="D5" s="255"/>
      <c r="E5" s="311"/>
      <c r="F5" s="312"/>
      <c r="G5" s="59" t="str">
        <f>M5</f>
        <v/>
      </c>
      <c r="H5" s="269" t="str">
        <f>L5</f>
        <v/>
      </c>
      <c r="I5" s="59">
        <f>Illuminazione_naturale!W5</f>
        <v>0</v>
      </c>
      <c r="J5" s="59" t="str">
        <f t="shared" ref="J5:J34" si="0">IFERROR(DEGREES(ATAN(I5/C5)),"")</f>
        <v/>
      </c>
      <c r="K5" s="59">
        <f>Illuminazione_naturale!S5*Illuminazione_naturale!H5</f>
        <v>0</v>
      </c>
      <c r="L5" s="59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59" t="str">
        <f>IF(L5="","",IF(L5=3,Texte!$B$210,IF(L5=2,Texte!$B$211,IF(L5=1,Texte!$B$212,Texte!$B$213))))</f>
        <v/>
      </c>
      <c r="N5" s="276"/>
      <c r="O5" s="276"/>
      <c r="P5" s="276"/>
      <c r="Q5" s="276"/>
      <c r="R5" s="276"/>
      <c r="S5" s="276"/>
      <c r="T5" s="276"/>
    </row>
    <row r="6" spans="1:20" ht="16.5" thickTop="1" thickBot="1" x14ac:dyDescent="0.25">
      <c r="A6" s="58">
        <v>2</v>
      </c>
      <c r="B6" s="271" t="str">
        <f>IF(Illuminazione_naturale!B6="","",Illuminazione_naturale!B6)</f>
        <v/>
      </c>
      <c r="C6" s="255"/>
      <c r="D6" s="255"/>
      <c r="E6" s="311"/>
      <c r="F6" s="312"/>
      <c r="G6" s="59" t="str">
        <f t="shared" ref="G6:G34" si="2">M6</f>
        <v/>
      </c>
      <c r="H6" s="269" t="str">
        <f t="shared" ref="H6:H34" si="3">L6</f>
        <v/>
      </c>
      <c r="I6" s="59">
        <f>Illuminazione_naturale!W6</f>
        <v>0</v>
      </c>
      <c r="J6" s="59" t="str">
        <f t="shared" si="0"/>
        <v/>
      </c>
      <c r="K6" s="59">
        <f>Illuminazione_naturale!S6*Illuminazione_naturale!H6</f>
        <v>0</v>
      </c>
      <c r="L6" s="59" t="str">
        <f t="shared" si="1"/>
        <v/>
      </c>
      <c r="M6" s="59" t="str">
        <f>IF(L6="","",IF(L6=3,Texte!$B$210,IF(L6=2,Texte!$B$211,IF(L6=1,Texte!$B$212,Texte!$B$213))))</f>
        <v/>
      </c>
      <c r="N6" s="276"/>
      <c r="O6" s="276"/>
      <c r="P6" s="276"/>
      <c r="Q6" s="276"/>
      <c r="R6" s="276"/>
      <c r="S6" s="276"/>
      <c r="T6" s="276"/>
    </row>
    <row r="7" spans="1:20" ht="16.5" thickTop="1" thickBot="1" x14ac:dyDescent="0.25">
      <c r="A7" s="58">
        <v>3</v>
      </c>
      <c r="B7" s="271" t="str">
        <f>IF(Illuminazione_naturale!B7="","",Illuminazione_naturale!B7)</f>
        <v/>
      </c>
      <c r="C7" s="255"/>
      <c r="D7" s="255"/>
      <c r="E7" s="311"/>
      <c r="F7" s="312"/>
      <c r="G7" s="59" t="str">
        <f t="shared" si="2"/>
        <v/>
      </c>
      <c r="H7" s="269" t="str">
        <f t="shared" si="3"/>
        <v/>
      </c>
      <c r="I7" s="59">
        <f>Illuminazione_naturale!W7</f>
        <v>0</v>
      </c>
      <c r="J7" s="59" t="str">
        <f t="shared" si="0"/>
        <v/>
      </c>
      <c r="K7" s="59">
        <f>Illuminazione_naturale!S7*Illuminazione_naturale!H7</f>
        <v>0</v>
      </c>
      <c r="L7" s="59" t="str">
        <f t="shared" si="1"/>
        <v/>
      </c>
      <c r="M7" s="59" t="str">
        <f>IF(L7="","",IF(L7=3,Texte!$B$210,IF(L7=2,Texte!$B$211,IF(L7=1,Texte!$B$212,Texte!$B$213))))</f>
        <v/>
      </c>
      <c r="N7" s="276"/>
      <c r="O7" s="276"/>
      <c r="P7" s="276"/>
      <c r="Q7" s="276"/>
      <c r="R7" s="276"/>
      <c r="S7" s="276"/>
      <c r="T7" s="276"/>
    </row>
    <row r="8" spans="1:20" ht="16.5" thickTop="1" thickBot="1" x14ac:dyDescent="0.25">
      <c r="A8" s="58">
        <v>4</v>
      </c>
      <c r="B8" s="271" t="str">
        <f>IF(Illuminazione_naturale!B8="","",Illuminazione_naturale!B8)</f>
        <v/>
      </c>
      <c r="C8" s="255"/>
      <c r="D8" s="255"/>
      <c r="E8" s="311"/>
      <c r="F8" s="312"/>
      <c r="G8" s="59" t="str">
        <f t="shared" si="2"/>
        <v/>
      </c>
      <c r="H8" s="269" t="str">
        <f t="shared" si="3"/>
        <v/>
      </c>
      <c r="I8" s="59">
        <f>Illuminazione_naturale!W8</f>
        <v>0</v>
      </c>
      <c r="J8" s="59" t="str">
        <f t="shared" si="0"/>
        <v/>
      </c>
      <c r="K8" s="59">
        <f>Illuminazione_naturale!S8*Illuminazione_naturale!H8</f>
        <v>0</v>
      </c>
      <c r="L8" s="59" t="str">
        <f t="shared" si="1"/>
        <v/>
      </c>
      <c r="M8" s="59" t="str">
        <f>IF(L8="","",IF(L8=3,Texte!$B$210,IF(L8=2,Texte!$B$211,IF(L8=1,Texte!$B$212,Texte!$B$213))))</f>
        <v/>
      </c>
      <c r="N8" s="276"/>
      <c r="O8" s="276"/>
      <c r="P8" s="276"/>
      <c r="Q8" s="276"/>
      <c r="R8" s="276"/>
      <c r="S8" s="276"/>
      <c r="T8" s="276"/>
    </row>
    <row r="9" spans="1:20" ht="16.5" thickTop="1" thickBot="1" x14ac:dyDescent="0.25">
      <c r="A9" s="58">
        <v>5</v>
      </c>
      <c r="B9" s="271" t="str">
        <f>IF(Illuminazione_naturale!B9="","",Illuminazione_naturale!B9)</f>
        <v/>
      </c>
      <c r="C9" s="255"/>
      <c r="D9" s="255"/>
      <c r="E9" s="311"/>
      <c r="F9" s="312"/>
      <c r="G9" s="59" t="str">
        <f t="shared" si="2"/>
        <v/>
      </c>
      <c r="H9" s="269" t="str">
        <f t="shared" si="3"/>
        <v/>
      </c>
      <c r="I9" s="59">
        <f>Illuminazione_naturale!W9</f>
        <v>0</v>
      </c>
      <c r="J9" s="59" t="str">
        <f t="shared" si="0"/>
        <v/>
      </c>
      <c r="K9" s="59">
        <f>Illuminazione_naturale!S9*Illuminazione_naturale!H9</f>
        <v>0</v>
      </c>
      <c r="L9" s="59" t="str">
        <f t="shared" si="1"/>
        <v/>
      </c>
      <c r="M9" s="59" t="str">
        <f>IF(L9="","",IF(L9=3,Texte!$B$210,IF(L9=2,Texte!$B$211,IF(L9=1,Texte!$B$212,Texte!$B$213))))</f>
        <v/>
      </c>
      <c r="N9" s="276"/>
      <c r="O9" s="276"/>
      <c r="P9" s="276"/>
      <c r="Q9" s="276"/>
      <c r="R9" s="276"/>
      <c r="S9" s="276"/>
      <c r="T9" s="276"/>
    </row>
    <row r="10" spans="1:20" ht="16.5" thickTop="1" thickBot="1" x14ac:dyDescent="0.25">
      <c r="A10" s="58">
        <v>6</v>
      </c>
      <c r="B10" s="271" t="str">
        <f>IF(Illuminazione_naturale!B10="","",Illuminazione_naturale!B10)</f>
        <v/>
      </c>
      <c r="C10" s="255"/>
      <c r="D10" s="255"/>
      <c r="E10" s="311"/>
      <c r="F10" s="312"/>
      <c r="G10" s="59" t="str">
        <f t="shared" si="2"/>
        <v/>
      </c>
      <c r="H10" s="269" t="str">
        <f t="shared" si="3"/>
        <v/>
      </c>
      <c r="I10" s="59">
        <f>Illuminazione_naturale!W10</f>
        <v>0</v>
      </c>
      <c r="J10" s="59" t="str">
        <f t="shared" si="0"/>
        <v/>
      </c>
      <c r="K10" s="59">
        <f>Illuminazione_naturale!S10*Illuminazione_naturale!H10</f>
        <v>0</v>
      </c>
      <c r="L10" s="59" t="str">
        <f t="shared" si="1"/>
        <v/>
      </c>
      <c r="M10" s="59" t="str">
        <f>IF(L10="","",IF(L10=3,Texte!$B$210,IF(L10=2,Texte!$B$211,IF(L10=1,Texte!$B$212,Texte!$B$213))))</f>
        <v/>
      </c>
      <c r="N10" s="276"/>
      <c r="O10" s="276"/>
      <c r="P10" s="276"/>
      <c r="Q10" s="276"/>
      <c r="R10" s="276"/>
      <c r="S10" s="276"/>
      <c r="T10" s="276"/>
    </row>
    <row r="11" spans="1:20" ht="16.5" thickTop="1" thickBot="1" x14ac:dyDescent="0.25">
      <c r="A11" s="58">
        <v>7</v>
      </c>
      <c r="B11" s="271" t="str">
        <f>IF(Illuminazione_naturale!B11="","",Illuminazione_naturale!B11)</f>
        <v/>
      </c>
      <c r="C11" s="255"/>
      <c r="D11" s="255"/>
      <c r="E11" s="311"/>
      <c r="F11" s="312"/>
      <c r="G11" s="59" t="str">
        <f t="shared" si="2"/>
        <v/>
      </c>
      <c r="H11" s="269" t="str">
        <f t="shared" si="3"/>
        <v/>
      </c>
      <c r="I11" s="59">
        <f>Illuminazione_naturale!W11</f>
        <v>0</v>
      </c>
      <c r="J11" s="59" t="str">
        <f t="shared" si="0"/>
        <v/>
      </c>
      <c r="K11" s="59">
        <f>Illuminazione_naturale!S11*Illuminazione_naturale!H11</f>
        <v>0</v>
      </c>
      <c r="L11" s="59" t="str">
        <f t="shared" si="1"/>
        <v/>
      </c>
      <c r="M11" s="59" t="str">
        <f>IF(L11="","",IF(L11=3,Texte!$B$210,IF(L11=2,Texte!$B$211,IF(L11=1,Texte!$B$212,Texte!$B$213))))</f>
        <v/>
      </c>
      <c r="N11" s="276"/>
      <c r="O11" s="276"/>
      <c r="P11" s="276"/>
      <c r="Q11" s="276"/>
      <c r="R11" s="276"/>
      <c r="S11" s="276"/>
      <c r="T11" s="276"/>
    </row>
    <row r="12" spans="1:20" ht="16.5" thickTop="1" thickBot="1" x14ac:dyDescent="0.25">
      <c r="A12" s="58">
        <v>8</v>
      </c>
      <c r="B12" s="271" t="str">
        <f>IF(Illuminazione_naturale!B12="","",Illuminazione_naturale!B12)</f>
        <v/>
      </c>
      <c r="C12" s="255"/>
      <c r="D12" s="255"/>
      <c r="E12" s="311"/>
      <c r="F12" s="312"/>
      <c r="G12" s="59" t="str">
        <f t="shared" si="2"/>
        <v/>
      </c>
      <c r="H12" s="269" t="str">
        <f t="shared" si="3"/>
        <v/>
      </c>
      <c r="I12" s="59">
        <f>Illuminazione_naturale!W12</f>
        <v>0</v>
      </c>
      <c r="J12" s="59" t="str">
        <f t="shared" si="0"/>
        <v/>
      </c>
      <c r="K12" s="59">
        <f>Illuminazione_naturale!S12*Illuminazione_naturale!H12</f>
        <v>0</v>
      </c>
      <c r="L12" s="59" t="str">
        <f t="shared" si="1"/>
        <v/>
      </c>
      <c r="M12" s="59" t="str">
        <f>IF(L12="","",IF(L12=3,Texte!$B$210,IF(L12=2,Texte!$B$211,IF(L12=1,Texte!$B$212,Texte!$B$213))))</f>
        <v/>
      </c>
      <c r="N12" s="276"/>
      <c r="O12" s="276"/>
      <c r="P12" s="276"/>
      <c r="Q12" s="276"/>
      <c r="R12" s="276"/>
      <c r="S12" s="276"/>
      <c r="T12" s="276"/>
    </row>
    <row r="13" spans="1:20" ht="16.5" thickTop="1" thickBot="1" x14ac:dyDescent="0.25">
      <c r="A13" s="58">
        <v>9</v>
      </c>
      <c r="B13" s="271" t="str">
        <f>IF(Illuminazione_naturale!B13="","",Illuminazione_naturale!B13)</f>
        <v/>
      </c>
      <c r="C13" s="255"/>
      <c r="D13" s="255"/>
      <c r="E13" s="311"/>
      <c r="F13" s="312"/>
      <c r="G13" s="59" t="str">
        <f t="shared" si="2"/>
        <v/>
      </c>
      <c r="H13" s="269" t="str">
        <f t="shared" si="3"/>
        <v/>
      </c>
      <c r="I13" s="59">
        <f>Illuminazione_naturale!W13</f>
        <v>0</v>
      </c>
      <c r="J13" s="59" t="str">
        <f t="shared" si="0"/>
        <v/>
      </c>
      <c r="K13" s="59">
        <f>Illuminazione_naturale!S13*Illuminazione_naturale!H13</f>
        <v>0</v>
      </c>
      <c r="L13" s="59" t="str">
        <f t="shared" si="1"/>
        <v/>
      </c>
      <c r="M13" s="59" t="str">
        <f>IF(L13="","",IF(L13=3,Texte!$B$210,IF(L13=2,Texte!$B$211,IF(L13=1,Texte!$B$212,Texte!$B$213))))</f>
        <v/>
      </c>
      <c r="N13" s="276"/>
      <c r="O13" s="276"/>
      <c r="P13" s="276"/>
      <c r="Q13" s="276"/>
      <c r="R13" s="276"/>
      <c r="S13" s="276"/>
      <c r="T13" s="276"/>
    </row>
    <row r="14" spans="1:20" ht="16.5" thickTop="1" thickBot="1" x14ac:dyDescent="0.25">
      <c r="A14" s="58">
        <v>10</v>
      </c>
      <c r="B14" s="271" t="str">
        <f>IF(Illuminazione_naturale!B14="","",Illuminazione_naturale!B14)</f>
        <v/>
      </c>
      <c r="C14" s="255"/>
      <c r="D14" s="255"/>
      <c r="E14" s="311"/>
      <c r="F14" s="312"/>
      <c r="G14" s="59" t="str">
        <f t="shared" si="2"/>
        <v/>
      </c>
      <c r="H14" s="269" t="str">
        <f t="shared" si="3"/>
        <v/>
      </c>
      <c r="I14" s="59">
        <f>Illuminazione_naturale!W14</f>
        <v>0</v>
      </c>
      <c r="J14" s="59" t="str">
        <f t="shared" si="0"/>
        <v/>
      </c>
      <c r="K14" s="59">
        <f>Illuminazione_naturale!S14*Illuminazione_naturale!H14</f>
        <v>0</v>
      </c>
      <c r="L14" s="59" t="str">
        <f t="shared" si="1"/>
        <v/>
      </c>
      <c r="M14" s="59" t="str">
        <f>IF(L14="","",IF(L14=3,Texte!$B$210,IF(L14=2,Texte!$B$211,IF(L14=1,Texte!$B$212,Texte!$B$213))))</f>
        <v/>
      </c>
      <c r="N14" s="276"/>
      <c r="O14" s="276"/>
      <c r="P14" s="276"/>
      <c r="Q14" s="276"/>
      <c r="R14" s="276"/>
      <c r="S14" s="276"/>
      <c r="T14" s="276"/>
    </row>
    <row r="15" spans="1:20" ht="16.5" thickTop="1" thickBot="1" x14ac:dyDescent="0.25">
      <c r="A15" s="58">
        <v>11</v>
      </c>
      <c r="B15" s="271" t="str">
        <f>IF(Illuminazione_naturale!B15="","",Illuminazione_naturale!B15)</f>
        <v/>
      </c>
      <c r="C15" s="255"/>
      <c r="D15" s="255"/>
      <c r="E15" s="311"/>
      <c r="F15" s="312"/>
      <c r="G15" s="59" t="str">
        <f t="shared" si="2"/>
        <v/>
      </c>
      <c r="H15" s="269" t="str">
        <f t="shared" si="3"/>
        <v/>
      </c>
      <c r="I15" s="59">
        <f>Illuminazione_naturale!W15</f>
        <v>0</v>
      </c>
      <c r="J15" s="59" t="str">
        <f t="shared" si="0"/>
        <v/>
      </c>
      <c r="K15" s="59">
        <f>Illuminazione_naturale!S15*Illuminazione_naturale!H15</f>
        <v>0</v>
      </c>
      <c r="L15" s="59" t="str">
        <f t="shared" si="1"/>
        <v/>
      </c>
      <c r="M15" s="59" t="str">
        <f>IF(L15="","",IF(L15=3,Texte!$B$210,IF(L15=2,Texte!$B$211,IF(L15=1,Texte!$B$212,Texte!$B$213))))</f>
        <v/>
      </c>
      <c r="N15" s="276"/>
      <c r="O15" s="276"/>
      <c r="P15" s="276"/>
      <c r="Q15" s="276"/>
      <c r="R15" s="276"/>
      <c r="S15" s="276"/>
      <c r="T15" s="276"/>
    </row>
    <row r="16" spans="1:20" ht="16.5" thickTop="1" thickBot="1" x14ac:dyDescent="0.25">
      <c r="A16" s="58">
        <v>12</v>
      </c>
      <c r="B16" s="271" t="str">
        <f>IF(Illuminazione_naturale!B16="","",Illuminazione_naturale!B16)</f>
        <v/>
      </c>
      <c r="C16" s="255"/>
      <c r="D16" s="255"/>
      <c r="E16" s="311"/>
      <c r="F16" s="312"/>
      <c r="G16" s="59" t="str">
        <f t="shared" si="2"/>
        <v/>
      </c>
      <c r="H16" s="269" t="str">
        <f t="shared" si="3"/>
        <v/>
      </c>
      <c r="I16" s="59">
        <f>Illuminazione_naturale!W16</f>
        <v>0</v>
      </c>
      <c r="J16" s="59" t="str">
        <f t="shared" si="0"/>
        <v/>
      </c>
      <c r="K16" s="59">
        <f>Illuminazione_naturale!S16*Illuminazione_naturale!H16</f>
        <v>0</v>
      </c>
      <c r="L16" s="59" t="str">
        <f t="shared" si="1"/>
        <v/>
      </c>
      <c r="M16" s="59" t="str">
        <f>IF(L16="","",IF(L16=3,Texte!$B$210,IF(L16=2,Texte!$B$211,IF(L16=1,Texte!$B$212,Texte!$B$213))))</f>
        <v/>
      </c>
      <c r="N16" s="276"/>
      <c r="O16" s="276"/>
      <c r="P16" s="276"/>
      <c r="Q16" s="276"/>
      <c r="R16" s="276"/>
      <c r="S16" s="276"/>
      <c r="T16" s="276"/>
    </row>
    <row r="17" spans="1:20" ht="16.5" thickTop="1" thickBot="1" x14ac:dyDescent="0.25">
      <c r="A17" s="58">
        <v>13</v>
      </c>
      <c r="B17" s="271" t="str">
        <f>IF(Illuminazione_naturale!B17="","",Illuminazione_naturale!B17)</f>
        <v/>
      </c>
      <c r="C17" s="255"/>
      <c r="D17" s="255"/>
      <c r="E17" s="311"/>
      <c r="F17" s="312"/>
      <c r="G17" s="59" t="str">
        <f t="shared" si="2"/>
        <v/>
      </c>
      <c r="H17" s="269" t="str">
        <f t="shared" si="3"/>
        <v/>
      </c>
      <c r="I17" s="59">
        <f>Illuminazione_naturale!W17</f>
        <v>0</v>
      </c>
      <c r="J17" s="59" t="str">
        <f t="shared" si="0"/>
        <v/>
      </c>
      <c r="K17" s="59">
        <f>Illuminazione_naturale!S17*Illuminazione_naturale!H17</f>
        <v>0</v>
      </c>
      <c r="L17" s="59" t="str">
        <f t="shared" si="1"/>
        <v/>
      </c>
      <c r="M17" s="59" t="str">
        <f>IF(L17="","",IF(L17=3,Texte!$B$210,IF(L17=2,Texte!$B$211,IF(L17=1,Texte!$B$212,Texte!$B$213))))</f>
        <v/>
      </c>
      <c r="N17" s="276"/>
      <c r="O17" s="276"/>
      <c r="P17" s="276"/>
      <c r="Q17" s="276"/>
      <c r="R17" s="276"/>
      <c r="S17" s="276"/>
      <c r="T17" s="276"/>
    </row>
    <row r="18" spans="1:20" ht="16.5" thickTop="1" thickBot="1" x14ac:dyDescent="0.25">
      <c r="A18" s="58">
        <v>14</v>
      </c>
      <c r="B18" s="271" t="str">
        <f>IF(Illuminazione_naturale!B18="","",Illuminazione_naturale!B18)</f>
        <v/>
      </c>
      <c r="C18" s="255"/>
      <c r="D18" s="255"/>
      <c r="E18" s="311"/>
      <c r="F18" s="312"/>
      <c r="G18" s="59" t="str">
        <f t="shared" si="2"/>
        <v/>
      </c>
      <c r="H18" s="269" t="str">
        <f t="shared" si="3"/>
        <v/>
      </c>
      <c r="I18" s="59">
        <f>Illuminazione_naturale!W18</f>
        <v>0</v>
      </c>
      <c r="J18" s="59" t="str">
        <f t="shared" si="0"/>
        <v/>
      </c>
      <c r="K18" s="59">
        <f>Illuminazione_naturale!S18*Illuminazione_naturale!H18</f>
        <v>0</v>
      </c>
      <c r="L18" s="59" t="str">
        <f t="shared" si="1"/>
        <v/>
      </c>
      <c r="M18" s="59" t="str">
        <f>IF(L18="","",IF(L18=3,Texte!$B$210,IF(L18=2,Texte!$B$211,IF(L18=1,Texte!$B$212,Texte!$B$213))))</f>
        <v/>
      </c>
      <c r="N18" s="276"/>
      <c r="O18" s="276"/>
      <c r="P18" s="276"/>
      <c r="Q18" s="276"/>
      <c r="R18" s="276"/>
      <c r="S18" s="276"/>
      <c r="T18" s="276"/>
    </row>
    <row r="19" spans="1:20" ht="16.5" thickTop="1" thickBot="1" x14ac:dyDescent="0.25">
      <c r="A19" s="58">
        <v>15</v>
      </c>
      <c r="B19" s="271" t="str">
        <f>IF(Illuminazione_naturale!B19="","",Illuminazione_naturale!B19)</f>
        <v/>
      </c>
      <c r="C19" s="255"/>
      <c r="D19" s="255"/>
      <c r="E19" s="311"/>
      <c r="F19" s="312"/>
      <c r="G19" s="59" t="str">
        <f t="shared" si="2"/>
        <v/>
      </c>
      <c r="H19" s="269" t="str">
        <f t="shared" si="3"/>
        <v/>
      </c>
      <c r="I19" s="59">
        <f>Illuminazione_naturale!W19</f>
        <v>0</v>
      </c>
      <c r="J19" s="59" t="str">
        <f t="shared" si="0"/>
        <v/>
      </c>
      <c r="K19" s="59">
        <f>Illuminazione_naturale!S19*Illuminazione_naturale!H19</f>
        <v>0</v>
      </c>
      <c r="L19" s="59" t="str">
        <f t="shared" si="1"/>
        <v/>
      </c>
      <c r="M19" s="59" t="str">
        <f>IF(L19="","",IF(L19=3,Texte!$B$210,IF(L19=2,Texte!$B$211,IF(L19=1,Texte!$B$212,Texte!$B$213))))</f>
        <v/>
      </c>
      <c r="N19" s="276"/>
      <c r="O19" s="276"/>
      <c r="P19" s="276"/>
      <c r="Q19" s="276"/>
      <c r="R19" s="276"/>
      <c r="S19" s="276"/>
      <c r="T19" s="276"/>
    </row>
    <row r="20" spans="1:20" ht="16.5" thickTop="1" thickBot="1" x14ac:dyDescent="0.25">
      <c r="A20" s="58">
        <v>16</v>
      </c>
      <c r="B20" s="271" t="str">
        <f>IF(Illuminazione_naturale!B20="","",Illuminazione_naturale!B20)</f>
        <v/>
      </c>
      <c r="C20" s="255"/>
      <c r="D20" s="255"/>
      <c r="E20" s="311"/>
      <c r="F20" s="312"/>
      <c r="G20" s="59" t="str">
        <f t="shared" si="2"/>
        <v/>
      </c>
      <c r="H20" s="269" t="str">
        <f t="shared" si="3"/>
        <v/>
      </c>
      <c r="I20" s="59">
        <f>Illuminazione_naturale!W20</f>
        <v>0</v>
      </c>
      <c r="J20" s="59" t="str">
        <f t="shared" si="0"/>
        <v/>
      </c>
      <c r="K20" s="59">
        <f>Illuminazione_naturale!S20*Illuminazione_naturale!H20</f>
        <v>0</v>
      </c>
      <c r="L20" s="59" t="str">
        <f t="shared" si="1"/>
        <v/>
      </c>
      <c r="M20" s="59" t="str">
        <f>IF(L20="","",IF(L20=3,Texte!$B$210,IF(L20=2,Texte!$B$211,IF(L20=1,Texte!$B$212,Texte!$B$213))))</f>
        <v/>
      </c>
      <c r="N20" s="276"/>
      <c r="O20" s="276"/>
      <c r="P20" s="276"/>
      <c r="Q20" s="276"/>
      <c r="R20" s="276"/>
      <c r="S20" s="276"/>
      <c r="T20" s="276"/>
    </row>
    <row r="21" spans="1:20" ht="16.5" thickTop="1" thickBot="1" x14ac:dyDescent="0.25">
      <c r="A21" s="58">
        <v>17</v>
      </c>
      <c r="B21" s="271" t="str">
        <f>IF(Illuminazione_naturale!B21="","",Illuminazione_naturale!B21)</f>
        <v/>
      </c>
      <c r="C21" s="255"/>
      <c r="D21" s="255"/>
      <c r="E21" s="311"/>
      <c r="F21" s="312"/>
      <c r="G21" s="59" t="str">
        <f t="shared" si="2"/>
        <v/>
      </c>
      <c r="H21" s="269" t="str">
        <f t="shared" si="3"/>
        <v/>
      </c>
      <c r="I21" s="59">
        <f>Illuminazione_naturale!W21</f>
        <v>0</v>
      </c>
      <c r="J21" s="59" t="str">
        <f t="shared" si="0"/>
        <v/>
      </c>
      <c r="K21" s="59">
        <f>Illuminazione_naturale!S21*Illuminazione_naturale!H21</f>
        <v>0</v>
      </c>
      <c r="L21" s="59" t="str">
        <f t="shared" si="1"/>
        <v/>
      </c>
      <c r="M21" s="59" t="str">
        <f>IF(L21="","",IF(L21=3,Texte!$B$210,IF(L21=2,Texte!$B$211,IF(L21=1,Texte!$B$212,Texte!$B$213))))</f>
        <v/>
      </c>
      <c r="N21" s="276"/>
      <c r="O21" s="276"/>
      <c r="P21" s="276"/>
      <c r="Q21" s="276"/>
      <c r="R21" s="276"/>
      <c r="S21" s="276"/>
      <c r="T21" s="276"/>
    </row>
    <row r="22" spans="1:20" ht="16.5" thickTop="1" thickBot="1" x14ac:dyDescent="0.25">
      <c r="A22" s="58">
        <v>18</v>
      </c>
      <c r="B22" s="271" t="str">
        <f>IF(Illuminazione_naturale!B22="","",Illuminazione_naturale!B22)</f>
        <v/>
      </c>
      <c r="C22" s="255"/>
      <c r="D22" s="255"/>
      <c r="E22" s="317"/>
      <c r="F22" s="318"/>
      <c r="G22" s="59" t="str">
        <f t="shared" si="2"/>
        <v/>
      </c>
      <c r="H22" s="269" t="str">
        <f t="shared" si="3"/>
        <v/>
      </c>
      <c r="I22" s="59">
        <f>Illuminazione_naturale!W22</f>
        <v>0</v>
      </c>
      <c r="J22" s="59" t="str">
        <f t="shared" si="0"/>
        <v/>
      </c>
      <c r="K22" s="59">
        <f>Illuminazione_naturale!S22*Illuminazione_naturale!H22</f>
        <v>0</v>
      </c>
      <c r="L22" s="59" t="str">
        <f t="shared" si="1"/>
        <v/>
      </c>
      <c r="M22" s="59" t="str">
        <f>IF(L22="","",IF(L22=3,Texte!$B$210,IF(L22=2,Texte!$B$211,IF(L22=1,Texte!$B$212,Texte!$B$213))))</f>
        <v/>
      </c>
      <c r="N22" s="276"/>
      <c r="O22" s="276"/>
      <c r="P22" s="276"/>
      <c r="Q22" s="276"/>
      <c r="R22" s="276"/>
      <c r="S22" s="276"/>
      <c r="T22" s="276"/>
    </row>
    <row r="23" spans="1:20" ht="16.5" thickTop="1" thickBot="1" x14ac:dyDescent="0.25">
      <c r="A23" s="58">
        <v>19</v>
      </c>
      <c r="B23" s="271" t="str">
        <f>IF(Illuminazione_naturale!B23="","",Illuminazione_naturale!B23)</f>
        <v/>
      </c>
      <c r="C23" s="255"/>
      <c r="D23" s="255"/>
      <c r="E23" s="311"/>
      <c r="F23" s="312"/>
      <c r="G23" s="59" t="str">
        <f t="shared" si="2"/>
        <v/>
      </c>
      <c r="H23" s="269" t="str">
        <f t="shared" si="3"/>
        <v/>
      </c>
      <c r="I23" s="59">
        <f>Illuminazione_naturale!W23</f>
        <v>0</v>
      </c>
      <c r="J23" s="59" t="str">
        <f t="shared" si="0"/>
        <v/>
      </c>
      <c r="K23" s="59">
        <f>Illuminazione_naturale!S23*Illuminazione_naturale!H23</f>
        <v>0</v>
      </c>
      <c r="L23" s="59" t="str">
        <f t="shared" si="1"/>
        <v/>
      </c>
      <c r="M23" s="59" t="str">
        <f>IF(L23="","",IF(L23=3,Texte!$B$210,IF(L23=2,Texte!$B$211,IF(L23=1,Texte!$B$212,Texte!$B$213))))</f>
        <v/>
      </c>
      <c r="N23" s="276"/>
      <c r="O23" s="276"/>
      <c r="P23" s="276"/>
      <c r="Q23" s="276"/>
      <c r="R23" s="276"/>
      <c r="S23" s="276"/>
      <c r="T23" s="276"/>
    </row>
    <row r="24" spans="1:20" ht="16.5" thickTop="1" thickBot="1" x14ac:dyDescent="0.25">
      <c r="A24" s="58">
        <v>20</v>
      </c>
      <c r="B24" s="271" t="str">
        <f>IF(Illuminazione_naturale!B24="","",Illuminazione_naturale!B24)</f>
        <v/>
      </c>
      <c r="C24" s="255"/>
      <c r="D24" s="255"/>
      <c r="E24" s="311"/>
      <c r="F24" s="312"/>
      <c r="G24" s="59" t="str">
        <f t="shared" si="2"/>
        <v/>
      </c>
      <c r="H24" s="269" t="str">
        <f t="shared" si="3"/>
        <v/>
      </c>
      <c r="I24" s="59">
        <f>Illuminazione_naturale!W24</f>
        <v>0</v>
      </c>
      <c r="J24" s="59" t="str">
        <f t="shared" si="0"/>
        <v/>
      </c>
      <c r="K24" s="59">
        <f>Illuminazione_naturale!S24*Illuminazione_naturale!H24</f>
        <v>0</v>
      </c>
      <c r="L24" s="59" t="str">
        <f t="shared" si="1"/>
        <v/>
      </c>
      <c r="M24" s="59" t="str">
        <f>IF(L24="","",IF(L24=3,Texte!$B$210,IF(L24=2,Texte!$B$211,IF(L24=1,Texte!$B$212,Texte!$B$213))))</f>
        <v/>
      </c>
      <c r="N24" s="276"/>
      <c r="O24" s="276"/>
      <c r="P24" s="276"/>
      <c r="Q24" s="276"/>
      <c r="R24" s="276"/>
      <c r="S24" s="276"/>
      <c r="T24" s="276"/>
    </row>
    <row r="25" spans="1:20" ht="16.5" thickTop="1" thickBot="1" x14ac:dyDescent="0.25">
      <c r="A25" s="58">
        <v>21</v>
      </c>
      <c r="B25" s="271" t="str">
        <f>IF(Illuminazione_naturale!B25="","",Illuminazione_naturale!B25)</f>
        <v/>
      </c>
      <c r="C25" s="255"/>
      <c r="D25" s="255"/>
      <c r="E25" s="311"/>
      <c r="F25" s="312"/>
      <c r="G25" s="59" t="str">
        <f t="shared" si="2"/>
        <v/>
      </c>
      <c r="H25" s="269" t="str">
        <f t="shared" si="3"/>
        <v/>
      </c>
      <c r="I25" s="59">
        <f>Illuminazione_naturale!W25</f>
        <v>0</v>
      </c>
      <c r="J25" s="59" t="str">
        <f t="shared" si="0"/>
        <v/>
      </c>
      <c r="K25" s="59">
        <f>Illuminazione_naturale!S25*Illuminazione_naturale!H25</f>
        <v>0</v>
      </c>
      <c r="L25" s="59" t="str">
        <f t="shared" si="1"/>
        <v/>
      </c>
      <c r="M25" s="59" t="str">
        <f>IF(L25="","",IF(L25=3,Texte!$B$210,IF(L25=2,Texte!$B$211,IF(L25=1,Texte!$B$212,Texte!$B$213))))</f>
        <v/>
      </c>
      <c r="N25" s="276"/>
      <c r="O25" s="276"/>
      <c r="P25" s="276"/>
      <c r="Q25" s="276"/>
      <c r="R25" s="276"/>
      <c r="S25" s="276"/>
      <c r="T25" s="276"/>
    </row>
    <row r="26" spans="1:20" ht="16.5" thickTop="1" thickBot="1" x14ac:dyDescent="0.25">
      <c r="A26" s="58">
        <v>22</v>
      </c>
      <c r="B26" s="271" t="str">
        <f>IF(Illuminazione_naturale!B26="","",Illuminazione_naturale!B26)</f>
        <v/>
      </c>
      <c r="C26" s="255"/>
      <c r="D26" s="255"/>
      <c r="E26" s="311"/>
      <c r="F26" s="312"/>
      <c r="G26" s="59" t="str">
        <f t="shared" si="2"/>
        <v/>
      </c>
      <c r="H26" s="269" t="str">
        <f t="shared" si="3"/>
        <v/>
      </c>
      <c r="I26" s="59">
        <f>Illuminazione_naturale!W26</f>
        <v>0</v>
      </c>
      <c r="J26" s="59" t="str">
        <f t="shared" si="0"/>
        <v/>
      </c>
      <c r="K26" s="59">
        <f>Illuminazione_naturale!S26*Illuminazione_naturale!H26</f>
        <v>0</v>
      </c>
      <c r="L26" s="59" t="str">
        <f t="shared" si="1"/>
        <v/>
      </c>
      <c r="M26" s="59" t="str">
        <f>IF(L26="","",IF(L26=3,Texte!$B$210,IF(L26=2,Texte!$B$211,IF(L26=1,Texte!$B$212,Texte!$B$213))))</f>
        <v/>
      </c>
      <c r="N26" s="276"/>
      <c r="O26" s="276"/>
      <c r="P26" s="276"/>
      <c r="Q26" s="276"/>
      <c r="R26" s="276"/>
      <c r="S26" s="276"/>
      <c r="T26" s="276"/>
    </row>
    <row r="27" spans="1:20" ht="16.5" thickTop="1" thickBot="1" x14ac:dyDescent="0.25">
      <c r="A27" s="58">
        <v>23</v>
      </c>
      <c r="B27" s="271" t="str">
        <f>IF(Illuminazione_naturale!B27="","",Illuminazione_naturale!B27)</f>
        <v/>
      </c>
      <c r="C27" s="255"/>
      <c r="D27" s="255"/>
      <c r="E27" s="311"/>
      <c r="F27" s="312"/>
      <c r="G27" s="59" t="str">
        <f t="shared" si="2"/>
        <v/>
      </c>
      <c r="H27" s="269" t="str">
        <f t="shared" si="3"/>
        <v/>
      </c>
      <c r="I27" s="59">
        <f>Illuminazione_naturale!W27</f>
        <v>0</v>
      </c>
      <c r="J27" s="59" t="str">
        <f t="shared" si="0"/>
        <v/>
      </c>
      <c r="K27" s="59">
        <f>Illuminazione_naturale!S27*Illuminazione_naturale!H27</f>
        <v>0</v>
      </c>
      <c r="L27" s="59" t="str">
        <f t="shared" si="1"/>
        <v/>
      </c>
      <c r="M27" s="59" t="str">
        <f>IF(L27="","",IF(L27=3,Texte!$B$210,IF(L27=2,Texte!$B$211,IF(L27=1,Texte!$B$212,Texte!$B$213))))</f>
        <v/>
      </c>
      <c r="N27" s="276"/>
      <c r="O27" s="276"/>
      <c r="P27" s="276"/>
      <c r="Q27" s="276"/>
      <c r="R27" s="276"/>
      <c r="S27" s="276"/>
      <c r="T27" s="276"/>
    </row>
    <row r="28" spans="1:20" ht="16.5" thickTop="1" thickBot="1" x14ac:dyDescent="0.25">
      <c r="A28" s="58">
        <v>24</v>
      </c>
      <c r="B28" s="271" t="str">
        <f>IF(Illuminazione_naturale!B28="","",Illuminazione_naturale!B28)</f>
        <v/>
      </c>
      <c r="C28" s="255"/>
      <c r="D28" s="255"/>
      <c r="E28" s="311"/>
      <c r="F28" s="312"/>
      <c r="G28" s="59" t="str">
        <f t="shared" si="2"/>
        <v/>
      </c>
      <c r="H28" s="269" t="str">
        <f t="shared" si="3"/>
        <v/>
      </c>
      <c r="I28" s="59">
        <f>Illuminazione_naturale!W28</f>
        <v>0</v>
      </c>
      <c r="J28" s="59" t="str">
        <f t="shared" si="0"/>
        <v/>
      </c>
      <c r="K28" s="59">
        <f>Illuminazione_naturale!S28*Illuminazione_naturale!H28</f>
        <v>0</v>
      </c>
      <c r="L28" s="59" t="str">
        <f t="shared" si="1"/>
        <v/>
      </c>
      <c r="M28" s="59" t="str">
        <f>IF(L28="","",IF(L28=3,Texte!$B$210,IF(L28=2,Texte!$B$211,IF(L28=1,Texte!$B$212,Texte!$B$213))))</f>
        <v/>
      </c>
      <c r="N28" s="276"/>
      <c r="O28" s="276"/>
      <c r="P28" s="276"/>
      <c r="Q28" s="276"/>
      <c r="R28" s="276"/>
      <c r="S28" s="276"/>
      <c r="T28" s="276"/>
    </row>
    <row r="29" spans="1:20" ht="16.5" thickTop="1" thickBot="1" x14ac:dyDescent="0.25">
      <c r="A29" s="58">
        <v>25</v>
      </c>
      <c r="B29" s="271" t="str">
        <f>IF(Illuminazione_naturale!B29="","",Illuminazione_naturale!B29)</f>
        <v/>
      </c>
      <c r="C29" s="255"/>
      <c r="D29" s="255"/>
      <c r="E29" s="311"/>
      <c r="F29" s="312"/>
      <c r="G29" s="59" t="str">
        <f t="shared" si="2"/>
        <v/>
      </c>
      <c r="H29" s="269" t="str">
        <f t="shared" si="3"/>
        <v/>
      </c>
      <c r="I29" s="59">
        <f>Illuminazione_naturale!W29</f>
        <v>0</v>
      </c>
      <c r="J29" s="59" t="str">
        <f t="shared" si="0"/>
        <v/>
      </c>
      <c r="K29" s="59">
        <f>Illuminazione_naturale!S29*Illuminazione_naturale!H29</f>
        <v>0</v>
      </c>
      <c r="L29" s="59" t="str">
        <f t="shared" si="1"/>
        <v/>
      </c>
      <c r="M29" s="59" t="str">
        <f>IF(L29="","",IF(L29=3,Texte!$B$210,IF(L29=2,Texte!$B$211,IF(L29=1,Texte!$B$212,Texte!$B$213))))</f>
        <v/>
      </c>
      <c r="N29" s="276"/>
      <c r="O29" s="276"/>
      <c r="P29" s="276"/>
      <c r="Q29" s="276"/>
      <c r="R29" s="276"/>
      <c r="S29" s="276"/>
      <c r="T29" s="276"/>
    </row>
    <row r="30" spans="1:20" ht="16.5" thickTop="1" thickBot="1" x14ac:dyDescent="0.25">
      <c r="A30" s="58">
        <v>26</v>
      </c>
      <c r="B30" s="271" t="str">
        <f>IF(Illuminazione_naturale!B30="","",Illuminazione_naturale!B30)</f>
        <v/>
      </c>
      <c r="C30" s="255"/>
      <c r="D30" s="255"/>
      <c r="E30" s="311"/>
      <c r="F30" s="312"/>
      <c r="G30" s="59" t="str">
        <f t="shared" si="2"/>
        <v/>
      </c>
      <c r="H30" s="269" t="str">
        <f t="shared" si="3"/>
        <v/>
      </c>
      <c r="I30" s="59">
        <f>Illuminazione_naturale!W30</f>
        <v>0</v>
      </c>
      <c r="J30" s="59" t="str">
        <f t="shared" si="0"/>
        <v/>
      </c>
      <c r="K30" s="59">
        <f>Illuminazione_naturale!S30*Illuminazione_naturale!H30</f>
        <v>0</v>
      </c>
      <c r="L30" s="59" t="str">
        <f t="shared" si="1"/>
        <v/>
      </c>
      <c r="M30" s="59" t="str">
        <f>IF(L30="","",IF(L30=3,Texte!$B$210,IF(L30=2,Texte!$B$211,IF(L30=1,Texte!$B$212,Texte!$B$213))))</f>
        <v/>
      </c>
      <c r="N30" s="276"/>
      <c r="O30" s="276"/>
      <c r="P30" s="276"/>
      <c r="Q30" s="276"/>
      <c r="R30" s="276"/>
      <c r="S30" s="276"/>
      <c r="T30" s="276"/>
    </row>
    <row r="31" spans="1:20" ht="16.5" thickTop="1" thickBot="1" x14ac:dyDescent="0.25">
      <c r="A31" s="58">
        <v>27</v>
      </c>
      <c r="B31" s="271" t="str">
        <f>IF(Illuminazione_naturale!B31="","",Illuminazione_naturale!B31)</f>
        <v/>
      </c>
      <c r="C31" s="255"/>
      <c r="D31" s="255"/>
      <c r="E31" s="311"/>
      <c r="F31" s="312"/>
      <c r="G31" s="59" t="str">
        <f t="shared" si="2"/>
        <v/>
      </c>
      <c r="H31" s="269" t="str">
        <f t="shared" si="3"/>
        <v/>
      </c>
      <c r="I31" s="59">
        <f>Illuminazione_naturale!W31</f>
        <v>0</v>
      </c>
      <c r="J31" s="59" t="str">
        <f t="shared" si="0"/>
        <v/>
      </c>
      <c r="K31" s="59">
        <f>Illuminazione_naturale!S31*Illuminazione_naturale!H31</f>
        <v>0</v>
      </c>
      <c r="L31" s="59" t="str">
        <f t="shared" si="1"/>
        <v/>
      </c>
      <c r="M31" s="59" t="str">
        <f>IF(L31="","",IF(L31=3,Texte!$B$210,IF(L31=2,Texte!$B$211,IF(L31=1,Texte!$B$212,Texte!$B$213))))</f>
        <v/>
      </c>
      <c r="N31" s="276"/>
      <c r="O31" s="276"/>
      <c r="P31" s="276"/>
      <c r="Q31" s="276"/>
      <c r="R31" s="276"/>
      <c r="S31" s="276"/>
      <c r="T31" s="276"/>
    </row>
    <row r="32" spans="1:20" ht="16.5" thickTop="1" thickBot="1" x14ac:dyDescent="0.25">
      <c r="A32" s="58">
        <v>28</v>
      </c>
      <c r="B32" s="271" t="str">
        <f>IF(Illuminazione_naturale!B32="","",Illuminazione_naturale!B32)</f>
        <v/>
      </c>
      <c r="C32" s="255"/>
      <c r="D32" s="255"/>
      <c r="E32" s="311"/>
      <c r="F32" s="312"/>
      <c r="G32" s="59" t="str">
        <f t="shared" si="2"/>
        <v/>
      </c>
      <c r="H32" s="269" t="str">
        <f t="shared" si="3"/>
        <v/>
      </c>
      <c r="I32" s="59">
        <f>Illuminazione_naturale!W32</f>
        <v>0</v>
      </c>
      <c r="J32" s="59" t="str">
        <f t="shared" si="0"/>
        <v/>
      </c>
      <c r="K32" s="59">
        <f>Illuminazione_naturale!S32*Illuminazione_naturale!H32</f>
        <v>0</v>
      </c>
      <c r="L32" s="59" t="str">
        <f t="shared" si="1"/>
        <v/>
      </c>
      <c r="M32" s="59" t="str">
        <f>IF(L32="","",IF(L32=3,Texte!$B$210,IF(L32=2,Texte!$B$211,IF(L32=1,Texte!$B$212,Texte!$B$213))))</f>
        <v/>
      </c>
      <c r="N32" s="276"/>
      <c r="O32" s="276"/>
      <c r="P32" s="276"/>
      <c r="Q32" s="276"/>
      <c r="R32" s="276"/>
      <c r="S32" s="276"/>
      <c r="T32" s="276"/>
    </row>
    <row r="33" spans="1:20" ht="16.5" thickTop="1" thickBot="1" x14ac:dyDescent="0.25">
      <c r="A33" s="58">
        <v>29</v>
      </c>
      <c r="B33" s="271" t="str">
        <f>IF(Illuminazione_naturale!B33="","",Illuminazione_naturale!B33)</f>
        <v/>
      </c>
      <c r="C33" s="255"/>
      <c r="D33" s="255"/>
      <c r="E33" s="311"/>
      <c r="F33" s="312"/>
      <c r="G33" s="59" t="str">
        <f t="shared" si="2"/>
        <v/>
      </c>
      <c r="H33" s="269" t="str">
        <f t="shared" si="3"/>
        <v/>
      </c>
      <c r="I33" s="59">
        <f>Illuminazione_naturale!W33</f>
        <v>0</v>
      </c>
      <c r="J33" s="59" t="str">
        <f t="shared" si="0"/>
        <v/>
      </c>
      <c r="K33" s="59">
        <f>Illuminazione_naturale!S33*Illuminazione_naturale!H33</f>
        <v>0</v>
      </c>
      <c r="L33" s="59" t="str">
        <f t="shared" si="1"/>
        <v/>
      </c>
      <c r="M33" s="59" t="str">
        <f>IF(L33="","",IF(L33=3,Texte!$B$210,IF(L33=2,Texte!$B$211,IF(L33=1,Texte!$B$212,Texte!$B$213))))</f>
        <v/>
      </c>
      <c r="N33" s="276"/>
      <c r="O33" s="276"/>
      <c r="P33" s="276"/>
      <c r="Q33" s="276"/>
      <c r="R33" s="276"/>
      <c r="S33" s="276"/>
      <c r="T33" s="276"/>
    </row>
    <row r="34" spans="1:20" ht="16.5" thickTop="1" thickBot="1" x14ac:dyDescent="0.25">
      <c r="A34" s="58">
        <v>30</v>
      </c>
      <c r="B34" s="271" t="str">
        <f>IF(Illuminazione_naturale!B34="","",Illuminazione_naturale!B34)</f>
        <v/>
      </c>
      <c r="C34" s="255"/>
      <c r="D34" s="255"/>
      <c r="E34" s="311"/>
      <c r="F34" s="312"/>
      <c r="G34" s="59" t="str">
        <f t="shared" si="2"/>
        <v/>
      </c>
      <c r="H34" s="269" t="str">
        <f t="shared" si="3"/>
        <v/>
      </c>
      <c r="I34" s="59">
        <f>Illuminazione_naturale!W34</f>
        <v>0</v>
      </c>
      <c r="J34" s="59" t="str">
        <f t="shared" si="0"/>
        <v/>
      </c>
      <c r="K34" s="59">
        <f>Illuminazione_naturale!S34*Illuminazione_naturale!H34</f>
        <v>0</v>
      </c>
      <c r="L34" s="59" t="str">
        <f t="shared" si="1"/>
        <v/>
      </c>
      <c r="M34" s="59" t="str">
        <f>IF(L34="","",IF(L34=3,Texte!$B$210,IF(L34=2,Texte!$B$211,IF(L34=1,Texte!$B$212,Texte!$B$213))))</f>
        <v/>
      </c>
      <c r="N34" s="276"/>
      <c r="O34" s="276"/>
      <c r="P34" s="276"/>
      <c r="Q34" s="276"/>
      <c r="R34" s="276"/>
      <c r="S34" s="276"/>
      <c r="T34" s="276"/>
    </row>
    <row r="35" spans="1:20" ht="16.5" thickTop="1" thickBot="1" x14ac:dyDescent="0.25">
      <c r="A35" s="140"/>
      <c r="B35" s="141"/>
      <c r="K35" s="256">
        <f>SUM(K5:K34)</f>
        <v>0</v>
      </c>
      <c r="L35" s="256">
        <f>IFERROR(ROUND(SUMPRODUCT(L5:L34,K5:K34)/SummeRaumFlaeche,1),0)</f>
        <v>0</v>
      </c>
      <c r="M35" s="59" t="str">
        <f>IF(L35="","",IF(L35=3,Texte!$B$210,IF(L35=2,Texte!$B$211,IF(L35=1,Texte!$B$212,Texte!$B$213))))</f>
        <v>Insufficiente</v>
      </c>
      <c r="N35" s="276"/>
      <c r="O35" s="276"/>
      <c r="P35" s="276"/>
      <c r="Q35" s="276"/>
      <c r="R35" s="276"/>
      <c r="S35" s="276"/>
      <c r="T35" s="276"/>
    </row>
    <row r="36" spans="1:20" ht="21" customHeight="1" thickTop="1" x14ac:dyDescent="0.2">
      <c r="A36" s="131"/>
      <c r="B36" s="132" t="str">
        <f>VLOOKUP(ADDRESS(ROW(),COLUMN(),4),MatrixTexteT5,2,FALSE)</f>
        <v>Risultati</v>
      </c>
      <c r="C36" s="313" t="str">
        <f>VLOOKUP(ADDRESS(ROW(),COLUMN(),4),MatrixTexteT5,2,FALSE)</f>
        <v>Risultati di questo foglio</v>
      </c>
      <c r="D36" s="314"/>
      <c r="E36" s="228" t="str">
        <f>VLOOKUP(ADDRESS(ROW(),COLUMN(),4),MatrixTexteT5,2,FALSE)</f>
        <v>Riporto da altri fogli</v>
      </c>
      <c r="F36" s="132"/>
      <c r="G36" s="228" t="str">
        <f>VLOOKUP(ADDRESS(ROW(),COLUMN(),4),MatrixTexteT5,2,FALSE)</f>
        <v>Risultati globali</v>
      </c>
      <c r="H36" s="257"/>
      <c r="N36" s="276"/>
      <c r="O36" s="276"/>
      <c r="P36" s="276"/>
      <c r="Q36" s="276"/>
      <c r="R36" s="276"/>
      <c r="S36" s="276"/>
      <c r="T36" s="276"/>
    </row>
    <row r="37" spans="1:20" ht="15" customHeight="1" thickBot="1" x14ac:dyDescent="0.25">
      <c r="A37" s="46"/>
      <c r="B37" s="47" t="str">
        <f>VLOOKUP(ADDRESS(ROW(),COLUMN(),4),MatrixTexteT5,2,FALSE)</f>
        <v>Descrizione</v>
      </c>
      <c r="C37" s="258" t="str">
        <f>VLOOKUP(ADDRESS(ROW(),COLUMN(),4),MatrixTexteT5,2,FALSE)</f>
        <v>Superficie netto</v>
      </c>
      <c r="D37" s="258" t="str">
        <f>VLOOKUP(ADDRESS(ROW(),COLUMN(),4),MatrixTexteT5,2,FALSE)</f>
        <v>Risultato</v>
      </c>
      <c r="E37" s="258" t="str">
        <f>VLOOKUP(ADDRESS(ROW(),COLUMN(),4),MatrixTexteT5,2,FALSE)</f>
        <v>Superficie netto</v>
      </c>
      <c r="F37" s="258" t="str">
        <f>VLOOKUP(ADDRESS(ROW(),COLUMN(),4),MatrixTexteT5,2,FALSE)</f>
        <v>Risultato</v>
      </c>
      <c r="G37" s="258" t="str">
        <f>VLOOKUP(ADDRESS(ROW(),COLUMN(),4),MatrixTexteT5,2,FALSE)</f>
        <v>Superficie netto</v>
      </c>
      <c r="H37" s="258" t="str">
        <f>VLOOKUP(ADDRESS(ROW(),COLUMN(),4),MatrixTexteT5,2,FALSE)</f>
        <v>Risultato</v>
      </c>
      <c r="N37" s="276"/>
      <c r="O37" s="276"/>
      <c r="P37" s="276"/>
      <c r="Q37" s="276"/>
      <c r="R37" s="276"/>
      <c r="S37" s="276"/>
      <c r="T37" s="276"/>
    </row>
    <row r="38" spans="1:20" ht="16.5" thickTop="1" thickBot="1" x14ac:dyDescent="0.25">
      <c r="A38" s="84"/>
      <c r="B38" s="118" t="str">
        <f>VLOOKUP(ADDRESS(ROW(),COLUMN(),4),MatrixTexteT5,2,FALSE)</f>
        <v>Qualità della vista (in tutte le locali)</v>
      </c>
      <c r="C38" s="272">
        <f>K35</f>
        <v>0</v>
      </c>
      <c r="D38" s="268">
        <f>L35</f>
        <v>0</v>
      </c>
      <c r="E38" s="262"/>
      <c r="F38" s="266"/>
      <c r="G38" s="264">
        <f>C38+E38</f>
        <v>0</v>
      </c>
      <c r="H38" s="267" t="str">
        <f>M38</f>
        <v>Insufficiente</v>
      </c>
      <c r="L38" s="256">
        <f>IFERROR(ROUND((L35*K35+F38*E38)/G38,0),0)</f>
        <v>0</v>
      </c>
      <c r="M38" s="59" t="str">
        <f>IF(L38="","",IF(L38=3,Texte!$B$210,IF(L38=2,Texte!$B$211,IF(L38=1,Texte!$B$212,Texte!$B$213))))</f>
        <v>Insufficiente</v>
      </c>
      <c r="N38" s="276"/>
      <c r="O38" s="276"/>
      <c r="P38" s="276"/>
      <c r="Q38" s="276"/>
      <c r="R38" s="276"/>
      <c r="S38" s="276"/>
      <c r="T38" s="276"/>
    </row>
    <row r="39" spans="1:20" ht="16.5" thickTop="1" thickBot="1" x14ac:dyDescent="0.25">
      <c r="A39" s="84"/>
      <c r="B39" s="118" t="str">
        <f>VLOOKUP(ADDRESS(ROW(),COLUMN(),4),MatrixTexteT5,2,FALSE)&amp;TEXT(MaxUFläche,"0%")&amp;")"</f>
        <v>Quota di superficie con un risultato insufficiente (max.20%)</v>
      </c>
      <c r="C39" s="273">
        <f>SUMPRODUCT((L5:L34=0)*K5:K34)</f>
        <v>0</v>
      </c>
      <c r="D39" s="261">
        <f>IFERROR(SUMPRODUCT((L5:L34=0)*K5:K34)/K35,0)</f>
        <v>0</v>
      </c>
      <c r="E39" s="263"/>
      <c r="F39" s="260"/>
      <c r="G39" s="265">
        <f>C39+E39</f>
        <v>0</v>
      </c>
      <c r="H39" s="259">
        <f>IFERROR(G39/G38,0)</f>
        <v>0</v>
      </c>
      <c r="N39" s="276"/>
      <c r="O39" s="276"/>
      <c r="P39" s="276"/>
      <c r="Q39" s="276"/>
      <c r="R39" s="276"/>
      <c r="S39" s="276"/>
      <c r="T39" s="276"/>
    </row>
    <row r="40" spans="1:20" ht="25.5" customHeight="1" thickTop="1" thickBot="1" x14ac:dyDescent="0.25">
      <c r="A40" s="248"/>
      <c r="B40" s="249" t="str">
        <f>VLOOKUP(ADDRESS(ROW(),COLUMN(),4),MatrixTexteT5,2,FALSE)</f>
        <v xml:space="preserve">Le esigenze per Minergie-Eco </v>
      </c>
      <c r="C40" s="249"/>
      <c r="D40" s="249"/>
      <c r="E40" s="249"/>
      <c r="F40" s="249"/>
      <c r="G40" s="301" t="str">
        <f>IFERROR(IF(AND(L35&gt;1,H39&lt;MaxUFläche),Texte!B215,IF(AND(L35&gt;0,H39&lt;MaxUFläche),Texte!B216,Texte!B217)),"")</f>
        <v>non sono soddisfatte</v>
      </c>
      <c r="H40" s="301"/>
      <c r="N40" s="276"/>
      <c r="O40" s="276"/>
      <c r="P40" s="276"/>
      <c r="Q40" s="276"/>
      <c r="R40" s="276"/>
      <c r="S40" s="276"/>
      <c r="T40" s="276"/>
    </row>
    <row r="41" spans="1:20" ht="15.75" thickTop="1" x14ac:dyDescent="0.2">
      <c r="A41" s="276"/>
      <c r="B41" s="276"/>
      <c r="C41" s="276"/>
      <c r="D41" s="276"/>
      <c r="E41" s="276"/>
      <c r="F41" s="276"/>
      <c r="G41" s="276"/>
      <c r="H41" s="276"/>
      <c r="N41" s="276"/>
      <c r="O41" s="276"/>
      <c r="P41" s="276"/>
      <c r="Q41" s="276"/>
      <c r="R41" s="276"/>
      <c r="S41" s="276"/>
      <c r="T41" s="276"/>
    </row>
    <row r="42" spans="1:20" x14ac:dyDescent="0.2">
      <c r="A42" s="276"/>
      <c r="B42" s="276"/>
      <c r="C42" s="276"/>
      <c r="D42" s="276"/>
      <c r="E42" s="276"/>
      <c r="F42" s="276"/>
      <c r="G42" s="276"/>
      <c r="H42" s="276"/>
      <c r="N42" s="276"/>
      <c r="O42" s="276"/>
      <c r="P42" s="276"/>
      <c r="Q42" s="276"/>
      <c r="R42" s="276"/>
      <c r="S42" s="276"/>
      <c r="T42" s="276"/>
    </row>
    <row r="43" spans="1:20" x14ac:dyDescent="0.2">
      <c r="A43" s="276"/>
      <c r="B43" s="276"/>
      <c r="C43" s="276"/>
      <c r="D43" s="276"/>
      <c r="E43" s="276"/>
      <c r="F43" s="276"/>
      <c r="G43" s="276"/>
      <c r="H43" s="276"/>
      <c r="N43" s="276"/>
      <c r="O43" s="276"/>
      <c r="P43" s="276"/>
      <c r="Q43" s="276"/>
      <c r="R43" s="276"/>
      <c r="S43" s="276"/>
      <c r="T43" s="276"/>
    </row>
    <row r="44" spans="1:20" x14ac:dyDescent="0.2">
      <c r="A44" s="276"/>
      <c r="B44" s="276"/>
      <c r="C44" s="276"/>
      <c r="D44" s="276"/>
      <c r="E44" s="276"/>
      <c r="F44" s="276"/>
      <c r="G44" s="276"/>
      <c r="H44" s="276"/>
      <c r="N44" s="276"/>
      <c r="O44" s="276"/>
      <c r="P44" s="276"/>
      <c r="Q44" s="276"/>
      <c r="R44" s="276"/>
      <c r="S44" s="276"/>
      <c r="T44" s="276"/>
    </row>
    <row r="45" spans="1:20" x14ac:dyDescent="0.2">
      <c r="A45" s="276"/>
      <c r="B45" s="276"/>
      <c r="C45" s="276"/>
      <c r="D45" s="276"/>
      <c r="E45" s="276"/>
      <c r="F45" s="276"/>
      <c r="G45" s="276"/>
      <c r="H45" s="276"/>
      <c r="N45" s="276"/>
      <c r="O45" s="276"/>
      <c r="P45" s="276"/>
      <c r="Q45" s="276"/>
      <c r="R45" s="276"/>
      <c r="S45" s="276"/>
      <c r="T45" s="276"/>
    </row>
    <row r="46" spans="1:20" x14ac:dyDescent="0.2">
      <c r="A46" s="276"/>
      <c r="B46" s="276"/>
      <c r="C46" s="276"/>
      <c r="D46" s="276"/>
      <c r="E46" s="276"/>
      <c r="F46" s="276"/>
      <c r="G46" s="276"/>
      <c r="H46" s="276"/>
      <c r="N46" s="276"/>
      <c r="O46" s="276"/>
      <c r="P46" s="276"/>
      <c r="Q46" s="276"/>
      <c r="R46" s="276"/>
      <c r="S46" s="276"/>
      <c r="T46" s="276"/>
    </row>
    <row r="47" spans="1:20" x14ac:dyDescent="0.2">
      <c r="A47" s="276"/>
      <c r="B47" s="276"/>
      <c r="C47" s="276"/>
      <c r="D47" s="276"/>
      <c r="E47" s="276"/>
      <c r="F47" s="276"/>
      <c r="G47" s="276"/>
      <c r="H47" s="276"/>
      <c r="N47" s="276"/>
      <c r="O47" s="276"/>
      <c r="P47" s="276"/>
      <c r="Q47" s="276"/>
      <c r="R47" s="276"/>
      <c r="S47" s="276"/>
      <c r="T47" s="276"/>
    </row>
    <row r="48" spans="1:20" x14ac:dyDescent="0.2">
      <c r="A48" s="276"/>
      <c r="B48" s="276"/>
      <c r="C48" s="276"/>
      <c r="D48" s="276"/>
      <c r="E48" s="276"/>
      <c r="F48" s="276"/>
      <c r="G48" s="276"/>
      <c r="H48" s="276"/>
      <c r="N48" s="276"/>
      <c r="O48" s="276"/>
      <c r="P48" s="276"/>
      <c r="Q48" s="276"/>
      <c r="R48" s="276"/>
      <c r="S48" s="276"/>
      <c r="T48" s="276"/>
    </row>
    <row r="49" spans="1:20" x14ac:dyDescent="0.2">
      <c r="A49" s="276"/>
      <c r="B49" s="276"/>
      <c r="C49" s="276"/>
      <c r="D49" s="276"/>
      <c r="E49" s="276"/>
      <c r="F49" s="276"/>
      <c r="G49" s="276"/>
      <c r="H49" s="276"/>
      <c r="N49" s="276"/>
      <c r="O49" s="276"/>
      <c r="P49" s="276"/>
      <c r="Q49" s="276"/>
      <c r="R49" s="276"/>
      <c r="S49" s="276"/>
      <c r="T49" s="276"/>
    </row>
    <row r="50" spans="1:20" x14ac:dyDescent="0.2">
      <c r="A50" s="276"/>
      <c r="B50" s="276"/>
      <c r="C50" s="276"/>
      <c r="D50" s="276"/>
      <c r="E50" s="276"/>
      <c r="F50" s="276"/>
      <c r="G50" s="276"/>
      <c r="H50" s="276"/>
      <c r="N50" s="276"/>
      <c r="O50" s="276"/>
      <c r="P50" s="276"/>
      <c r="Q50" s="276"/>
      <c r="R50" s="276"/>
      <c r="S50" s="276"/>
      <c r="T50" s="276"/>
    </row>
    <row r="51" spans="1:20" x14ac:dyDescent="0.2">
      <c r="A51" s="276"/>
      <c r="B51" s="276"/>
      <c r="C51" s="276"/>
      <c r="D51" s="276"/>
      <c r="E51" s="276"/>
      <c r="F51" s="276"/>
      <c r="G51" s="276"/>
      <c r="H51" s="276"/>
      <c r="N51" s="276"/>
      <c r="O51" s="276"/>
      <c r="P51" s="276"/>
      <c r="Q51" s="276"/>
      <c r="R51" s="276"/>
      <c r="S51" s="276"/>
      <c r="T51" s="276"/>
    </row>
    <row r="52" spans="1:20" x14ac:dyDescent="0.2">
      <c r="A52" s="276"/>
      <c r="B52" s="276"/>
      <c r="C52" s="276"/>
      <c r="D52" s="276"/>
      <c r="E52" s="276"/>
      <c r="F52" s="276"/>
      <c r="G52" s="276"/>
      <c r="H52" s="276"/>
      <c r="N52" s="276"/>
      <c r="O52" s="276"/>
      <c r="P52" s="276"/>
      <c r="Q52" s="276"/>
      <c r="R52" s="276"/>
      <c r="S52" s="276"/>
      <c r="T52" s="276"/>
    </row>
    <row r="53" spans="1:20" x14ac:dyDescent="0.2">
      <c r="A53" s="276"/>
      <c r="B53" s="276"/>
      <c r="C53" s="276"/>
      <c r="D53" s="276"/>
      <c r="E53" s="276"/>
      <c r="F53" s="276"/>
      <c r="G53" s="276"/>
      <c r="H53" s="276"/>
      <c r="N53" s="276"/>
      <c r="O53" s="276"/>
      <c r="P53" s="276"/>
      <c r="Q53" s="276"/>
      <c r="R53" s="276"/>
      <c r="S53" s="276"/>
      <c r="T53" s="276"/>
    </row>
    <row r="54" spans="1:20" x14ac:dyDescent="0.2">
      <c r="A54" s="276"/>
      <c r="B54" s="276"/>
      <c r="C54" s="276"/>
      <c r="D54" s="276"/>
      <c r="E54" s="276"/>
      <c r="F54" s="276"/>
      <c r="G54" s="276"/>
      <c r="H54" s="276"/>
      <c r="N54" s="276"/>
      <c r="O54" s="276"/>
      <c r="P54" s="276"/>
      <c r="Q54" s="276"/>
      <c r="R54" s="276"/>
      <c r="S54" s="276"/>
      <c r="T54" s="276"/>
    </row>
    <row r="55" spans="1:20" x14ac:dyDescent="0.2">
      <c r="A55" s="276"/>
      <c r="B55" s="276"/>
      <c r="C55" s="276"/>
      <c r="D55" s="276"/>
      <c r="E55" s="276"/>
      <c r="F55" s="276"/>
      <c r="G55" s="276"/>
      <c r="H55" s="276"/>
      <c r="N55" s="276"/>
      <c r="O55" s="276"/>
      <c r="P55" s="276"/>
      <c r="Q55" s="276"/>
      <c r="R55" s="276"/>
      <c r="S55" s="276"/>
      <c r="T55" s="276"/>
    </row>
    <row r="56" spans="1:20" x14ac:dyDescent="0.2">
      <c r="A56" s="276"/>
      <c r="B56" s="276"/>
      <c r="C56" s="276"/>
      <c r="D56" s="276"/>
      <c r="E56" s="276"/>
      <c r="F56" s="276"/>
      <c r="G56" s="276"/>
      <c r="H56" s="276"/>
      <c r="N56" s="276"/>
      <c r="O56" s="276"/>
      <c r="P56" s="276"/>
      <c r="Q56" s="276"/>
      <c r="R56" s="276"/>
      <c r="S56" s="276"/>
      <c r="T56" s="276"/>
    </row>
  </sheetData>
  <sheetProtection algorithmName="SHA-512" hashValue="GjxHbs5NbhYv8RgxliWAL7mX/msvZRssii/WFqTwE6T2ATs+HztrCMln7sfpoo1DRcaMjtZsGLYt1FKyhxSgGg==" saltValue="N6M6+AjYTc2UFFMsQ3i/hA==" spinCount="100000" sheet="1" objects="1" scenarios="1" selectLockedCells="1"/>
  <mergeCells count="36"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I3:M3"/>
    <mergeCell ref="E10:F10"/>
    <mergeCell ref="E11:F11"/>
    <mergeCell ref="E12:F12"/>
    <mergeCell ref="E13:F13"/>
    <mergeCell ref="C3:F3"/>
    <mergeCell ref="G3:H3"/>
  </mergeCells>
  <dataValidations count="120"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4" xr:uid="{00000000-0002-0000-0300-000000000000}">
      <formula1>ListAussicht</formula1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4" xr:uid="{00000000-0002-0000-0300-000001000000}">
      <formula1>0</formula1>
      <formula2>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4" xr:uid="{00000000-0002-0000-0300-000002000000}">
      <formula1>0</formula1>
      <formula2>9999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5" xr:uid="{324FF0C7-77D8-4567-8F07-7A23B120E22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6" xr:uid="{EF7C0846-C3F6-4EEE-A146-CE257CFD5C9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7" xr:uid="{33139C99-B7FD-49F3-8FF7-D788B223B4D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8" xr:uid="{C2427CCB-5F0D-447F-B135-D9DF32B9A37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9" xr:uid="{6044A84B-15F7-46E7-8F79-65E86968FEAB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0" xr:uid="{A1B90F15-4FD7-46D3-9063-9A0E7BB4DFDE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1" xr:uid="{9C1D6B31-AC66-4D0E-B2FC-D171AE59BC46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2" xr:uid="{EFE45AE1-2A6D-45BB-90AF-BC2642B4ED2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3" xr:uid="{9DD7DA05-15D5-429A-9A60-1BFFD858D725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4" xr:uid="{3D714204-1E3E-46A7-9366-AAFF593DA11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5" xr:uid="{DAB74FCA-220B-4B86-B972-9A8BDF8938EB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6" xr:uid="{F5945CE1-92DA-4C19-AB54-7FE83840AFBB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7" xr:uid="{41D3E12F-7F08-4C77-82C9-8C410FBF9EDE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8" xr:uid="{DDF327E9-0078-46D7-860B-A2DE9E1051E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9" xr:uid="{F9ACC9D7-B385-4994-96F3-A35D7E94335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0" xr:uid="{902FB232-A98F-4A08-A1DA-39F632B8130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1" xr:uid="{E8F264E6-2A19-45C9-8563-8DE820E69D6A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2" xr:uid="{6F6804E0-4AF1-489D-B4B7-4493A08C58DA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3" xr:uid="{760C04F4-BF26-404D-9463-2DAC44D5F4E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4" xr:uid="{8409A615-C56A-4AB5-BE87-7E6019B59BF8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5" xr:uid="{F8A2C4C2-A52D-436C-944C-6CA1B74DDC5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6" xr:uid="{CDACA98E-B541-4227-A6EA-B684DFBB946D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7" xr:uid="{8289EC9B-23FA-4C07-8BEC-0F8F09A8713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8" xr:uid="{F86B3E6D-A260-4EA2-9CC2-E5299167418D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9" xr:uid="{8F89D9F5-EF3C-4354-B5AE-EB755ECC780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0" xr:uid="{EA92163A-8808-4022-8C66-CD0CB00CF96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1" xr:uid="{7147F51D-51CA-40C2-8D5D-4D734037E9C5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2" xr:uid="{332B2A2E-9891-4D8D-BBCB-2205A3BCF2F8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3" xr:uid="{23C59575-3986-42F3-8D89-0B3F089CB679}">
      <formula1>0</formula1>
      <formula2>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5" xr:uid="{5328DDC1-0F98-4E94-A31F-39434700CF32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6" xr:uid="{E1000E0E-D5FE-4712-B2C2-2BBBA5FD2CC9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7" xr:uid="{856940A6-A225-4548-8BBF-273BB5E8A923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8" xr:uid="{1E80A5BE-8E71-440D-8924-DFF4B356AB90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9" xr:uid="{83903F34-139B-46D9-82A9-89EE0856EAED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0" xr:uid="{59817310-BCC2-49D7-86F1-A78AD6A10F7C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1" xr:uid="{4A7D0BCE-9C6D-4EAE-AA76-18AEB427C1A7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2" xr:uid="{FB724E42-6ECB-48B0-8111-81B09FFAF23A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3" xr:uid="{7281F434-1248-4F20-BB69-E4C7DC8DE53C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4" xr:uid="{A9927C4D-3CC4-42A5-9B1C-7377593DC4B2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5" xr:uid="{FE21B5AB-C0BF-4101-94CB-329E40E8F887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6" xr:uid="{906187BB-10F0-4778-9ED9-A522B1B1EB1E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7" xr:uid="{6FE3F439-4AC5-4B4B-AF71-3A27D3D584DE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8" xr:uid="{FDE43430-267A-4B32-9D58-D028383AE245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9" xr:uid="{08350A8F-EB1F-452C-8EEE-CF1647286676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0" xr:uid="{2B736D93-8B44-4E5C-B0AB-6C4F1F51AEFD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1" xr:uid="{770702BF-2FCF-4D8C-BD3F-22D55EC07C8B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2" xr:uid="{AB2DFB5C-E21A-4A77-A6A0-AB8B0782A74B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3" xr:uid="{400E0C33-F736-49B8-950D-AE383B05C36E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4" xr:uid="{4EE3971D-433A-41D3-9932-170C7374E87C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5" xr:uid="{D3B3022F-D40D-4946-94B9-CD3C6ABD16CB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6" xr:uid="{A1F1EE2A-ADD9-45E3-93C2-F3B03231BF8F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7" xr:uid="{47ECF9BB-BD53-4029-AAED-E18D0A50A14D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8" xr:uid="{F91BEE32-85F4-4C7B-BBD2-CD4DE188F230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9" xr:uid="{582DCEDF-0CC7-4699-8DE8-5A1CC0F62822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0" xr:uid="{409CFC4A-3B5A-43A1-8F42-CA3A5B40CCB7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1" xr:uid="{A2EB35A8-2183-439C-A7A9-60904DB54052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2" xr:uid="{76A85931-CB8D-4980-A4BA-93796A5BEF77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3" xr:uid="{A1B8AFBE-D1D5-4192-B36C-8570B1E812E0}">
      <formula1>0</formula1>
      <formula2>9999</formula2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5" xr:uid="{57D2A6C2-8207-4FE9-802A-FAFFB98C555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5" xr:uid="{ED8C9BA9-68A0-4A9E-BF74-0F4D004A06B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6" xr:uid="{18BB0251-7D58-457C-AB67-DDB0EC194A0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6" xr:uid="{E550FB86-8798-451C-9BC1-2129BF6CD63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7" xr:uid="{5D880956-6FFC-49D7-8A8B-50DCA355BBC9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7" xr:uid="{5C62A092-1F3D-45B7-8098-6231F6D5D8A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8" xr:uid="{CE028383-664E-4712-A108-B438FCC1EFF6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8" xr:uid="{78F96757-EA8C-406B-B1C6-0F58C2A6793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9" xr:uid="{79C7C613-AE90-4B11-8F91-76441D9B148C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9" xr:uid="{BA1BA764-1B52-43B0-B9A3-1FA6BDD6CDA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0" xr:uid="{B52A9AFC-02DF-4E6D-A77A-F95518222D75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0" xr:uid="{789288CB-F088-4FFA-B6C7-798FD855ADA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1" xr:uid="{E9BD565E-8577-4746-BBED-E2FB0B4C179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1" xr:uid="{A96FDB24-C15B-4DF7-896C-D64094222DF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2" xr:uid="{28616F1B-FBEB-4A53-829D-469597CD3EF6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2" xr:uid="{65E7AB03-B1E4-4E15-8802-0ECFA3A7462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3" xr:uid="{875C12D9-3DE6-4B3C-AF62-3B16E1130F0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3" xr:uid="{1C0894F4-CD6A-4CCA-9729-71812F143BBC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4" xr:uid="{FF62D573-5262-4BB1-96F9-C24EEC5E4537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4" xr:uid="{618CD9F1-EBE6-4EE2-9093-4333FAC34A4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5" xr:uid="{13C181DC-A4EE-4D8F-AC5E-FD5D4A592BA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5" xr:uid="{CABBDB92-E72F-4120-93D8-C9AAD85C7ED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6" xr:uid="{FDC91424-1E58-44AB-A83B-42BCEBD62EE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6" xr:uid="{40B6FD5E-9DB2-4BD9-AF20-9BD96F129449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7" xr:uid="{0C29E2CF-299C-4C5A-91FF-314025433B5C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7" xr:uid="{2C692D9C-83AB-48CD-9CCC-46C553811CD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8" xr:uid="{47690A46-2712-46E7-BF6A-6E03206FD2B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8" xr:uid="{21EAF701-4917-4B26-8E4C-3ABD346C4E7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9" xr:uid="{0A982D07-E704-4CC1-9E22-AD0D3509DB5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9" xr:uid="{599ECC1B-FBA5-45D1-BE40-379D39A95B5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0" xr:uid="{15F90987-BE9B-4111-9E48-56F74DA29DE9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0" xr:uid="{2C11A671-3FCC-4442-A49F-3D72FCC8EA7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1" xr:uid="{F22B8558-FA1C-496A-9C74-8B1B2C7CF42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1" xr:uid="{181E9C89-85EB-4CE7-940B-621C0D14C08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2" xr:uid="{02E3B0F3-CFD6-499A-B4D2-F0D87AE0997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2" xr:uid="{E04752BF-D785-4FF4-95D3-62ABA753DFC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3" xr:uid="{B0D03193-5F06-414C-BC98-6DEC35FF3177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3" xr:uid="{6F90C4D6-D42B-4CE3-97B5-7EBDDE3089D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4" xr:uid="{4B069EDE-B2A2-43C0-BFF7-94AA75A84FA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4" xr:uid="{B32E3118-E8E6-48E1-8AC7-CDDD32F34FE9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5" xr:uid="{26328BA0-8C40-4795-8122-ED9F0190CEEC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5" xr:uid="{D4BAFE55-50FC-4314-A1F7-0CDF48A0029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6" xr:uid="{94E40348-D714-4E7E-A641-FB71F9A0012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6" xr:uid="{CAC2C615-09D8-42F2-8E08-1B7732E7CDF9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7" xr:uid="{9CC4B912-EEDF-4E4F-A787-AAD77F51A14C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7" xr:uid="{49D6A0D3-ECAA-4D34-8798-8873C910D93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8" xr:uid="{5844B55F-FDB2-4B4D-B0A9-5E6103D22A57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8" xr:uid="{3ACF57C4-C50B-4C07-8FEC-38EB4CE1AC5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9" xr:uid="{A3F90495-3312-45F8-9B7C-E761CC1CA62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9" xr:uid="{BEF69C80-FBB0-43B1-AA66-7B753451C687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0" xr:uid="{6DA36E91-EF32-49BB-86EB-2FEAFE8666C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0" xr:uid="{928F1BAD-C157-4825-AE69-4238686B505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1" xr:uid="{393201D8-CAD2-4351-8979-5F45B78AE10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1" xr:uid="{556BBE6E-B465-4435-8268-71D993D08CD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2" xr:uid="{03AD9394-E0B9-4AF8-84A7-B871AE7E9D56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2" xr:uid="{9AA1992E-A284-4A2E-AF34-49E40915765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3" xr:uid="{0B38E345-5A1B-46A1-8908-7BA8535B44FC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3" xr:uid="{2E9189A0-55CC-41C2-B75C-E6E12612390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4" xr:uid="{C2FCC4DE-61DA-4054-A9D9-6935DEF5C1C5}">
      <formula1>ListAussicht</formula1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X89"/>
  <sheetViews>
    <sheetView showGridLines="0" zoomScaleNormal="100" workbookViewId="0">
      <selection activeCell="E5" sqref="E5"/>
    </sheetView>
  </sheetViews>
  <sheetFormatPr baseColWidth="10" defaultRowHeight="15" x14ac:dyDescent="0.2"/>
  <cols>
    <col min="1" max="3" width="25.77734375" style="30" customWidth="1"/>
    <col min="4" max="4" width="15.5546875" style="3" customWidth="1"/>
    <col min="5" max="5" width="20.21875" style="3" customWidth="1"/>
    <col min="6" max="6" width="12.33203125" style="3" hidden="1" customWidth="1"/>
    <col min="7" max="7" width="16.109375" style="158" customWidth="1"/>
    <col min="8" max="8" width="7.33203125" style="3" customWidth="1"/>
    <col min="9" max="13" width="7.33203125" style="6" customWidth="1"/>
    <col min="14" max="24" width="11.5546875" style="6"/>
    <col min="25" max="16384" width="11.5546875" style="3"/>
  </cols>
  <sheetData>
    <row r="1" spans="1:24" ht="28.5" customHeight="1" x14ac:dyDescent="0.4">
      <c r="A1" s="153" t="str">
        <f>IF(Projektbez="","",Projektbez&amp;" - ")&amp;VLOOKUP(ADDRESS(ROW(),COLUMN(),4),MatrixTexteT4,2,FALSE)</f>
        <v>Questionario ammodernamento</v>
      </c>
      <c r="B1" s="154"/>
      <c r="C1" s="154"/>
      <c r="D1" s="155"/>
      <c r="E1" s="11"/>
      <c r="F1" s="11"/>
      <c r="G1" s="156"/>
      <c r="H1" s="5"/>
      <c r="I1" s="11"/>
      <c r="J1" s="11"/>
      <c r="K1" s="11"/>
      <c r="L1" s="11"/>
      <c r="M1" s="11"/>
    </row>
    <row r="2" spans="1:24" ht="9" customHeight="1" x14ac:dyDescent="0.2">
      <c r="A2" s="157"/>
      <c r="B2" s="157"/>
      <c r="C2" s="157"/>
      <c r="D2" s="158"/>
      <c r="E2" s="158"/>
      <c r="F2" s="158"/>
    </row>
    <row r="3" spans="1:24" ht="18.75" customHeight="1" x14ac:dyDescent="0.25">
      <c r="A3" s="87" t="str">
        <f>VLOOKUP(ADDRESS(ROW(),COLUMN(),4),MatrixTexteT4,2,FALSE)</f>
        <v>Domande</v>
      </c>
      <c r="B3" s="93"/>
      <c r="C3" s="93"/>
      <c r="D3" s="94"/>
      <c r="E3" s="87" t="str">
        <f>VLOOKUP(ADDRESS(ROW(),COLUMN(),4),MatrixTexteT4,2,FALSE)</f>
        <v>Risposte</v>
      </c>
      <c r="F3" s="12"/>
      <c r="G3" s="12"/>
      <c r="H3" s="12"/>
      <c r="I3" s="12"/>
      <c r="J3" s="12"/>
      <c r="K3" s="12"/>
      <c r="W3" s="3"/>
      <c r="X3" s="3"/>
    </row>
    <row r="4" spans="1:24" s="4" customFormat="1" ht="3.75" customHeight="1" x14ac:dyDescent="0.2">
      <c r="A4" s="54"/>
      <c r="B4" s="54"/>
      <c r="C4" s="54"/>
      <c r="D4" s="54"/>
      <c r="E4" s="54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4" s="4" customFormat="1" ht="16.5" customHeight="1" x14ac:dyDescent="0.2">
      <c r="A5" s="116" t="str">
        <f>VLOOKUP(ADDRESS(ROW(),COLUMN(),4),MatrixTexteT4,2,FALSE)</f>
        <v>Le aperture delle finestre sono generalmente mantenute o aumentate?</v>
      </c>
      <c r="B5" s="97"/>
      <c r="C5" s="97"/>
      <c r="D5" s="98"/>
      <c r="E5" s="99"/>
      <c r="F5" s="19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4" s="4" customFormat="1" ht="3.75" customHeight="1" x14ac:dyDescent="0.2">
      <c r="A6" s="53"/>
      <c r="B6" s="53"/>
      <c r="C6" s="53"/>
      <c r="D6" s="108"/>
      <c r="E6" s="109"/>
      <c r="F6" s="1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4" s="4" customFormat="1" ht="16.5" customHeight="1" x14ac:dyDescent="0.2">
      <c r="A7" s="116" t="str">
        <f>VLOOKUP(ADDRESS(ROW(),COLUMN(),4),MatrixTexteT4,2,FALSE)</f>
        <v>Le superfici di vetro sono generalmente mantenute o aumentate?</v>
      </c>
      <c r="B7" s="97"/>
      <c r="C7" s="97"/>
      <c r="D7" s="98"/>
      <c r="E7" s="99"/>
      <c r="F7" s="19"/>
      <c r="G7" s="8"/>
      <c r="H7" s="8"/>
      <c r="I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4" s="4" customFormat="1" ht="3.75" customHeight="1" x14ac:dyDescent="0.2">
      <c r="A8" s="53"/>
      <c r="B8" s="53"/>
      <c r="C8" s="53"/>
      <c r="D8" s="108"/>
      <c r="E8" s="109"/>
      <c r="F8" s="19"/>
      <c r="G8" s="8"/>
      <c r="H8" s="8"/>
      <c r="I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4" s="4" customFormat="1" ht="16.5" customHeight="1" x14ac:dyDescent="0.2">
      <c r="A9" s="116" t="str">
        <f>VLOOKUP(ADDRESS(ROW(),COLUMN(),4),MatrixTexteT4,2,FALSE)</f>
        <v>Il vetro scelto posside un fattore "g" alto?</v>
      </c>
      <c r="B9" s="97"/>
      <c r="C9" s="97"/>
      <c r="D9" s="98"/>
      <c r="E9" s="99"/>
      <c r="F9" s="19"/>
      <c r="G9" s="8"/>
      <c r="H9" s="8"/>
      <c r="I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4" s="4" customFormat="1" ht="3.75" customHeight="1" x14ac:dyDescent="0.2">
      <c r="A10" s="53"/>
      <c r="B10" s="53"/>
      <c r="C10" s="53"/>
      <c r="D10" s="108"/>
      <c r="E10" s="109"/>
      <c r="F10" s="19"/>
      <c r="G10" s="8"/>
      <c r="H10" s="13"/>
      <c r="I10" s="8"/>
      <c r="J10" s="1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4" s="4" customFormat="1" ht="16.5" customHeight="1" x14ac:dyDescent="0.2">
      <c r="A11" s="116" t="str">
        <f>VLOOKUP(ADDRESS(ROW(),COLUMN(),4),MatrixTexteT4,2,FALSE)</f>
        <v>Non sono previsti nuovi elementi che ombreggiano la facciata (es. balconi, gronde, sporgenze…) ?</v>
      </c>
      <c r="B11" s="97"/>
      <c r="C11" s="97"/>
      <c r="D11" s="98"/>
      <c r="E11" s="99"/>
      <c r="F11" s="19"/>
      <c r="G11" s="159"/>
      <c r="H11" s="17"/>
      <c r="I11" s="8"/>
      <c r="J11" s="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4" s="4" customFormat="1" ht="3.75" customHeight="1" x14ac:dyDescent="0.2">
      <c r="A12" s="95"/>
      <c r="B12" s="95"/>
      <c r="C12" s="95"/>
      <c r="D12" s="96"/>
      <c r="E12" s="109"/>
      <c r="F12" s="19"/>
      <c r="G12" s="8"/>
      <c r="H12" s="18"/>
      <c r="I12" s="8"/>
      <c r="J12" s="1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4" s="4" customFormat="1" ht="16.5" customHeight="1" x14ac:dyDescent="0.2">
      <c r="A13" s="116" t="str">
        <f>VLOOKUP(ADDRESS(ROW(),COLUMN(),4),MatrixTexteT4,2,FALSE)</f>
        <v>I locali sono dipinti con colori chiari?</v>
      </c>
      <c r="B13" s="97"/>
      <c r="C13" s="97"/>
      <c r="D13" s="98"/>
      <c r="E13" s="99"/>
      <c r="F13" s="19"/>
      <c r="G13" s="8"/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4" s="4" customFormat="1" ht="3.75" customHeight="1" x14ac:dyDescent="0.2">
      <c r="A14" s="95"/>
      <c r="B14" s="95"/>
      <c r="C14" s="95"/>
      <c r="D14" s="96"/>
      <c r="E14" s="110"/>
      <c r="F14" s="19"/>
      <c r="G14" s="8"/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4" s="4" customFormat="1" ht="6" customHeight="1" x14ac:dyDescent="0.2">
      <c r="A15" s="111"/>
      <c r="B15" s="111"/>
      <c r="C15" s="111"/>
      <c r="D15" s="112"/>
      <c r="E15" s="112"/>
      <c r="F15" s="19"/>
      <c r="G15" s="8"/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4" s="4" customFormat="1" ht="3.75" customHeight="1" x14ac:dyDescent="0.2">
      <c r="A16" s="54"/>
      <c r="B16" s="54"/>
      <c r="C16" s="54"/>
      <c r="D16" s="54"/>
      <c r="E16" s="113"/>
      <c r="F16" s="1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4" s="4" customFormat="1" ht="18.75" customHeight="1" x14ac:dyDescent="0.25">
      <c r="A17" s="87" t="str">
        <f>VLOOKUP(ADDRESS(ROW(),COLUMN(),4),MatrixTexteT4,2,FALSE)</f>
        <v>Riassunto</v>
      </c>
      <c r="B17" s="100"/>
      <c r="C17" s="100"/>
      <c r="D17" s="51"/>
      <c r="E17" s="100"/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4" s="4" customFormat="1" ht="5.25" customHeight="1" x14ac:dyDescent="0.2">
      <c r="A18" s="54"/>
      <c r="B18" s="54"/>
      <c r="C18" s="54"/>
      <c r="D18" s="54"/>
      <c r="E18" s="113"/>
      <c r="F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4" s="4" customFormat="1" ht="27.75" customHeight="1" x14ac:dyDescent="0.2">
      <c r="A19" s="321" t="str">
        <f>IF(Typ=Constants!$B$17,Texte!$B$134,IF(AND(E5=Ja,E7=Ja,E9=Ja,E11=Ja,E13=Ja),Texte!$B$135,Texte!$B$136))</f>
        <v>QUESTO FOGLIO DEVE ESSERE COMPLETATO UNICAMENTE IN CASO DI AMMODERNAMENTO</v>
      </c>
      <c r="B19" s="321"/>
      <c r="C19" s="321"/>
      <c r="D19" s="321"/>
      <c r="E19" s="321"/>
      <c r="F19" s="20"/>
      <c r="G19" s="8"/>
      <c r="H19" s="8"/>
      <c r="I19" s="8"/>
      <c r="J19" s="8"/>
      <c r="K19" s="8"/>
      <c r="L19" s="8"/>
      <c r="T19" s="8"/>
      <c r="U19" s="8"/>
      <c r="V19" s="8"/>
    </row>
    <row r="20" spans="1:24" s="4" customFormat="1" ht="10.5" customHeight="1" x14ac:dyDescent="0.2">
      <c r="A20" s="54"/>
      <c r="B20" s="54"/>
      <c r="C20" s="54"/>
      <c r="D20" s="54"/>
      <c r="E20" s="113"/>
      <c r="F20" s="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4" s="4" customFormat="1" ht="18.75" customHeight="1" x14ac:dyDescent="0.25">
      <c r="A21" s="87" t="str">
        <f>VLOOKUP(ADDRESS(ROW(),COLUMN(),4),MatrixTexteT4,2,FALSE)</f>
        <v>Categorie degli edifici (cliccare su tasto)</v>
      </c>
      <c r="B21" s="100"/>
      <c r="C21" s="100"/>
      <c r="D21" s="51"/>
      <c r="E21" s="100"/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4" s="4" customFormat="1" ht="9" customHeight="1" x14ac:dyDescent="0.25">
      <c r="A22" s="114"/>
      <c r="B22" s="114"/>
      <c r="C22" s="114"/>
      <c r="D22" s="115"/>
      <c r="E22" s="114"/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4" s="4" customFormat="1" ht="23.25" customHeight="1" x14ac:dyDescent="0.25">
      <c r="A23" s="244" t="str">
        <f>VLOOKUP(ADDRESS(ROW(),COLUMN(),4),MatrixTexteT4,2,FALSE)</f>
        <v>Abitativo</v>
      </c>
      <c r="B23" s="245" t="str">
        <f>VLOOKUP(ADDRESS(ROW(),COLUMN(),4),MatrixTexteT4,2,FALSE)</f>
        <v>Amministrativo</v>
      </c>
      <c r="C23" s="245" t="str">
        <f>VLOOKUP(ADDRESS(ROW(),COLUMN(),4),MatrixTexteT4,2,FALSE)</f>
        <v>Scuola</v>
      </c>
      <c r="D23" s="322"/>
      <c r="E23" s="323"/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4" s="4" customFormat="1" ht="6" customHeight="1" x14ac:dyDescent="0.2">
      <c r="A24" s="105"/>
      <c r="B24" s="106"/>
      <c r="C24" s="106"/>
      <c r="D24" s="107"/>
      <c r="E24" s="231"/>
      <c r="F24" s="2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4" s="7" customFormat="1" ht="87" customHeight="1" x14ac:dyDescent="0.2">
      <c r="A25" s="101" t="b">
        <f>IF($F$25=8,TRUE,FALSE)</f>
        <v>1</v>
      </c>
      <c r="B25" s="102" t="b">
        <f>IF($F$25=9,TRUE,FALSE)</f>
        <v>0</v>
      </c>
      <c r="C25" s="102" t="b">
        <f>IF($F$25=1,TRUE,FALSE)</f>
        <v>0</v>
      </c>
      <c r="D25" s="319" t="str">
        <f>VLOOKUP(ADDRESS(ROW(),COLUMN(),4),MatrixTexteT4,2,FALSE)</f>
        <v>Edificio con una piccola percentuale vetrata</v>
      </c>
      <c r="E25" s="320"/>
      <c r="F25" s="35">
        <v>8</v>
      </c>
      <c r="G25" s="14"/>
      <c r="H25" s="14"/>
      <c r="I25" s="14"/>
      <c r="J25" s="14"/>
      <c r="K25" s="14"/>
      <c r="L25" s="14"/>
      <c r="T25" s="14"/>
      <c r="U25" s="14"/>
      <c r="V25" s="14"/>
    </row>
    <row r="26" spans="1:24" s="7" customFormat="1" ht="6.75" customHeight="1" x14ac:dyDescent="0.2">
      <c r="A26" s="103"/>
      <c r="B26" s="104"/>
      <c r="C26" s="104"/>
      <c r="D26" s="246"/>
      <c r="E26" s="247"/>
      <c r="F26" s="32"/>
      <c r="G26" s="14"/>
      <c r="H26" s="14"/>
      <c r="I26" s="14"/>
      <c r="J26" s="14"/>
      <c r="K26" s="14"/>
      <c r="L26" s="14"/>
      <c r="T26" s="14"/>
      <c r="U26" s="14"/>
      <c r="V26" s="14"/>
    </row>
    <row r="27" spans="1:24" s="7" customFormat="1" ht="87" customHeight="1" x14ac:dyDescent="0.2">
      <c r="A27" s="101" t="b">
        <f>IF($F$25=7,TRUE,FALSE)</f>
        <v>0</v>
      </c>
      <c r="B27" s="102" t="b">
        <f>IF($F$25=6,TRUE,FALSE)</f>
        <v>0</v>
      </c>
      <c r="C27" s="102" t="b">
        <f>IF($F$25=2,TRUE,FALSE)</f>
        <v>0</v>
      </c>
      <c r="D27" s="319" t="str">
        <f>VLOOKUP(ADDRESS(ROW(),COLUMN(),4),MatrixTexteT4,2,FALSE)</f>
        <v>Edifico con una percentuale vetrata media</v>
      </c>
      <c r="E27" s="320"/>
      <c r="F27" s="33"/>
      <c r="G27" s="14"/>
      <c r="H27" s="14"/>
      <c r="I27" s="14"/>
      <c r="J27" s="14"/>
      <c r="K27" s="14"/>
      <c r="L27" s="14"/>
      <c r="T27" s="14"/>
      <c r="U27" s="14"/>
      <c r="V27" s="14"/>
    </row>
    <row r="28" spans="1:24" s="7" customFormat="1" ht="6.75" customHeight="1" x14ac:dyDescent="0.2">
      <c r="A28" s="103"/>
      <c r="B28" s="104"/>
      <c r="C28" s="104"/>
      <c r="D28" s="246"/>
      <c r="E28" s="247"/>
      <c r="F28" s="32"/>
      <c r="G28" s="14"/>
      <c r="H28" s="14"/>
      <c r="I28" s="14"/>
      <c r="J28" s="14"/>
      <c r="K28" s="14"/>
      <c r="L28" s="14"/>
      <c r="T28" s="14"/>
      <c r="U28" s="14"/>
      <c r="V28" s="14"/>
    </row>
    <row r="29" spans="1:24" s="7" customFormat="1" ht="87" customHeight="1" x14ac:dyDescent="0.2">
      <c r="A29" s="101" t="b">
        <f>IF($F$25=5,TRUE,FALSE)</f>
        <v>0</v>
      </c>
      <c r="B29" s="102" t="b">
        <f>IF($F$25=4,TRUE,FALSE)</f>
        <v>0</v>
      </c>
      <c r="C29" s="102" t="b">
        <f>IF($F$25=3,TRUE,FALSE)</f>
        <v>0</v>
      </c>
      <c r="D29" s="319" t="str">
        <f>VLOOKUP(ADDRESS(ROW(),COLUMN(),4),MatrixTexteT4,2,FALSE)</f>
        <v>Edificio con una grande percentuale vetrata</v>
      </c>
      <c r="E29" s="320"/>
      <c r="F29" s="33"/>
      <c r="G29" s="14"/>
      <c r="H29" s="14"/>
      <c r="I29" s="14"/>
      <c r="J29" s="14"/>
      <c r="K29" s="14"/>
      <c r="L29" s="14"/>
      <c r="T29" s="14"/>
      <c r="U29" s="14"/>
      <c r="V29" s="14"/>
    </row>
    <row r="30" spans="1:24" s="7" customFormat="1" ht="6" customHeight="1" x14ac:dyDescent="0.2">
      <c r="A30" s="52"/>
      <c r="B30" s="52"/>
      <c r="C30" s="52"/>
      <c r="D30" s="52"/>
      <c r="E30" s="113"/>
      <c r="F30" s="33"/>
      <c r="G30" s="14"/>
      <c r="H30" s="14"/>
      <c r="I30" s="14"/>
      <c r="J30" s="14"/>
      <c r="K30" s="14"/>
      <c r="L30" s="14"/>
      <c r="T30" s="14"/>
      <c r="U30" s="14"/>
      <c r="V30" s="14"/>
    </row>
    <row r="31" spans="1:24" s="2" customFormat="1" x14ac:dyDescent="0.2">
      <c r="A31" s="54"/>
      <c r="B31" s="54"/>
      <c r="C31" s="54"/>
      <c r="D31" s="54"/>
      <c r="E31" s="54"/>
      <c r="G31" s="1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s="1" customFormat="1" ht="12.75" x14ac:dyDescent="0.2">
      <c r="A32" s="29"/>
      <c r="B32" s="29"/>
      <c r="C32" s="29"/>
      <c r="G32" s="160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s="1" customFormat="1" ht="12.75" x14ac:dyDescent="0.2">
      <c r="A33" s="29"/>
      <c r="B33" s="29"/>
      <c r="C33" s="29"/>
      <c r="G33" s="160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s="1" customFormat="1" ht="12.75" x14ac:dyDescent="0.2">
      <c r="A34" s="29"/>
      <c r="B34" s="29"/>
      <c r="C34" s="29"/>
      <c r="G34" s="16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s="1" customFormat="1" ht="12.75" x14ac:dyDescent="0.2">
      <c r="A35" s="29"/>
      <c r="B35" s="29"/>
      <c r="C35" s="29"/>
      <c r="G35" s="16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s="1" customFormat="1" ht="12.75" x14ac:dyDescent="0.2">
      <c r="A36" s="29"/>
      <c r="B36" s="29"/>
      <c r="C36" s="29"/>
      <c r="G36" s="16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s="1" customFormat="1" ht="12.75" x14ac:dyDescent="0.2">
      <c r="A37" s="29"/>
      <c r="B37" s="29"/>
      <c r="C37" s="29"/>
      <c r="G37" s="16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s="1" customFormat="1" ht="12.75" x14ac:dyDescent="0.2">
      <c r="A38" s="29"/>
      <c r="B38" s="29"/>
      <c r="C38" s="29"/>
      <c r="G38" s="160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s="1" customFormat="1" ht="12.75" x14ac:dyDescent="0.2">
      <c r="A39" s="29"/>
      <c r="B39" s="29"/>
      <c r="C39" s="29"/>
      <c r="G39" s="160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s="1" customFormat="1" ht="12.75" x14ac:dyDescent="0.2">
      <c r="A40" s="29"/>
      <c r="B40" s="29"/>
      <c r="C40" s="29"/>
      <c r="G40" s="16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s="1" customFormat="1" ht="12.75" x14ac:dyDescent="0.2">
      <c r="A41" s="29"/>
      <c r="B41" s="29"/>
      <c r="C41" s="29"/>
      <c r="G41" s="160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s="1" customFormat="1" ht="12.75" x14ac:dyDescent="0.2">
      <c r="A42" s="29"/>
      <c r="B42" s="29"/>
      <c r="C42" s="29"/>
      <c r="G42" s="160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s="1" customFormat="1" ht="12.75" x14ac:dyDescent="0.2">
      <c r="A43" s="29"/>
      <c r="B43" s="29"/>
      <c r="C43" s="29"/>
      <c r="G43" s="160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s="1" customFormat="1" ht="12.75" x14ac:dyDescent="0.2">
      <c r="A44" s="29"/>
      <c r="B44" s="29"/>
      <c r="C44" s="29"/>
      <c r="G44" s="160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s="1" customFormat="1" ht="12.75" x14ac:dyDescent="0.2">
      <c r="A45" s="29"/>
      <c r="B45" s="29"/>
      <c r="C45" s="29"/>
      <c r="G45" s="160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s="1" customFormat="1" ht="12.75" x14ac:dyDescent="0.2">
      <c r="A46" s="29"/>
      <c r="B46" s="29"/>
      <c r="C46" s="29"/>
      <c r="G46" s="160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89" spans="1:4" x14ac:dyDescent="0.2">
      <c r="A89" s="22">
        <v>5</v>
      </c>
      <c r="B89" s="22"/>
      <c r="C89" s="22"/>
      <c r="D89" s="22"/>
    </row>
  </sheetData>
  <sheetProtection algorithmName="SHA-512" hashValue="TvfeRMAzB9J83R/9xxGBFFzGeVSiMGRSP2bOkEoFtKnG2u448ujDH82uowdfHGKqwOvPSRg+cOJJoz4JhoRs3Q==" saltValue="eG6ykP+UX2+l3q3zIjCWVQ==" spinCount="100000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9525</xdr:colOff>
                    <xdr:row>24</xdr:row>
                    <xdr:rowOff>400050</xdr:rowOff>
                  </from>
                  <to>
                    <xdr:col>2</xdr:col>
                    <xdr:colOff>314325</xdr:colOff>
                    <xdr:row>24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419100</xdr:rowOff>
                  </from>
                  <to>
                    <xdr:col>2</xdr:col>
                    <xdr:colOff>333375</xdr:colOff>
                    <xdr:row>26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9525</xdr:colOff>
                    <xdr:row>28</xdr:row>
                    <xdr:rowOff>447675</xdr:rowOff>
                  </from>
                  <to>
                    <xdr:col>2</xdr:col>
                    <xdr:colOff>314325</xdr:colOff>
                    <xdr:row>28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428625</xdr:rowOff>
                  </from>
                  <to>
                    <xdr:col>1</xdr:col>
                    <xdr:colOff>314325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428625</xdr:rowOff>
                  </from>
                  <to>
                    <xdr:col>1</xdr:col>
                    <xdr:colOff>314325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428625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438150</xdr:rowOff>
                  </from>
                  <to>
                    <xdr:col>0</xdr:col>
                    <xdr:colOff>304800</xdr:colOff>
                    <xdr:row>24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676275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E99"/>
  <sheetViews>
    <sheetView workbookViewId="0">
      <selection activeCell="B5" sqref="B5"/>
    </sheetView>
  </sheetViews>
  <sheetFormatPr baseColWidth="10" defaultRowHeight="12" x14ac:dyDescent="0.2"/>
  <cols>
    <col min="1" max="1" width="17.77734375" style="27" customWidth="1"/>
    <col min="2" max="2" width="20.6640625" style="27" customWidth="1"/>
    <col min="3" max="3" width="11.6640625" style="27" customWidth="1"/>
    <col min="4" max="4" width="14.77734375" style="27" customWidth="1"/>
    <col min="5" max="5" width="17.109375" style="27" customWidth="1"/>
    <col min="6" max="6" width="12.44140625" style="27" bestFit="1" customWidth="1"/>
    <col min="7" max="7" width="31.88671875" style="27" bestFit="1" customWidth="1"/>
    <col min="8" max="8" width="12.6640625" style="27" customWidth="1"/>
    <col min="9" max="18" width="9.5546875" style="27" customWidth="1"/>
    <col min="19" max="16384" width="11.5546875" style="27"/>
  </cols>
  <sheetData>
    <row r="1" spans="1:5" ht="23.25" x14ac:dyDescent="0.35">
      <c r="A1" s="88" t="s">
        <v>165</v>
      </c>
      <c r="B1" s="90"/>
      <c r="C1" s="90"/>
      <c r="D1" s="90"/>
      <c r="E1" s="90"/>
    </row>
    <row r="2" spans="1:5" ht="9" customHeight="1" x14ac:dyDescent="0.35">
      <c r="A2" s="88"/>
      <c r="B2" s="90"/>
      <c r="C2" s="90"/>
      <c r="D2" s="90"/>
      <c r="E2" s="90"/>
    </row>
    <row r="3" spans="1:5" ht="12.75" x14ac:dyDescent="0.2">
      <c r="A3" s="91" t="s">
        <v>42</v>
      </c>
      <c r="B3" s="91" t="s">
        <v>548</v>
      </c>
      <c r="C3" s="91" t="s">
        <v>549</v>
      </c>
      <c r="D3" s="91" t="s">
        <v>550</v>
      </c>
      <c r="E3" s="91" t="s">
        <v>551</v>
      </c>
    </row>
    <row r="5" spans="1:5" x14ac:dyDescent="0.2">
      <c r="A5" s="25" t="s">
        <v>783</v>
      </c>
      <c r="B5" s="92" t="s">
        <v>47</v>
      </c>
    </row>
    <row r="6" spans="1:5" x14ac:dyDescent="0.2">
      <c r="A6" s="25"/>
    </row>
    <row r="7" spans="1:5" x14ac:dyDescent="0.2">
      <c r="A7" s="25" t="s">
        <v>782</v>
      </c>
      <c r="B7" s="27" t="s">
        <v>1042</v>
      </c>
    </row>
    <row r="8" spans="1:5" x14ac:dyDescent="0.2">
      <c r="A8" s="25"/>
    </row>
    <row r="9" spans="1:5" ht="12.75" x14ac:dyDescent="0.2">
      <c r="A9" s="25" t="s">
        <v>234</v>
      </c>
      <c r="B9" s="1" t="str">
        <f>Texte!$B$225</f>
        <v>Si</v>
      </c>
      <c r="D9" s="31"/>
    </row>
    <row r="10" spans="1:5" ht="12.75" x14ac:dyDescent="0.2">
      <c r="A10" s="25"/>
      <c r="B10" s="1" t="str">
        <f>Texte!$B$226</f>
        <v>No</v>
      </c>
      <c r="D10" s="31"/>
    </row>
    <row r="11" spans="1:5" x14ac:dyDescent="0.2">
      <c r="A11" s="25"/>
      <c r="D11" s="31"/>
    </row>
    <row r="12" spans="1:5" x14ac:dyDescent="0.2">
      <c r="A12" s="25" t="s">
        <v>619</v>
      </c>
      <c r="B12" s="27" t="str">
        <f>IF(OR(Questionario_ammodernamento!A25=TRUE,Questionario_ammodernamento!B25=TRUE,Questionario_ammodernamento!C25=TRUE),"Ja","Nein")</f>
        <v>Ja</v>
      </c>
      <c r="C12" s="31">
        <v>0.3</v>
      </c>
      <c r="D12" s="27">
        <f>IF(B12="Ja",C12,IF(B13="Ja",C13,C14))</f>
        <v>0.3</v>
      </c>
    </row>
    <row r="13" spans="1:5" x14ac:dyDescent="0.2">
      <c r="A13" s="25"/>
      <c r="B13" s="27" t="str">
        <f>IF(OR(Questionario_ammodernamento!A27=TRUE,Questionario_ammodernamento!B27=TRUE,Questionario_ammodernamento!C27=TRUE),"Ja","Nein")</f>
        <v>Nein</v>
      </c>
      <c r="C13" s="31">
        <v>0.4</v>
      </c>
      <c r="D13" s="31"/>
    </row>
    <row r="14" spans="1:5" x14ac:dyDescent="0.2">
      <c r="A14" s="25"/>
      <c r="B14" s="27" t="str">
        <f>IF(OR(Questionario_ammodernamento!A29=TRUE,Questionario_ammodernamento!B29=TRUE,Questionario_ammodernamento!C29=TRUE),"Ja","Nein")</f>
        <v>Nein</v>
      </c>
      <c r="C14" s="31">
        <v>0.5</v>
      </c>
      <c r="D14" s="31"/>
    </row>
    <row r="15" spans="1:5" x14ac:dyDescent="0.2">
      <c r="A15" s="25"/>
      <c r="D15" s="31"/>
    </row>
    <row r="16" spans="1:5" x14ac:dyDescent="0.2">
      <c r="A16" s="25"/>
    </row>
    <row r="17" spans="1:3" x14ac:dyDescent="0.2">
      <c r="A17" s="25" t="s">
        <v>231</v>
      </c>
      <c r="B17" s="27" t="str">
        <f>Texte!B219</f>
        <v>Nuova Costruzione</v>
      </c>
    </row>
    <row r="18" spans="1:3" x14ac:dyDescent="0.2">
      <c r="B18" s="27" t="str">
        <f>Texte!B220</f>
        <v>Ammodernamento</v>
      </c>
    </row>
    <row r="20" spans="1:3" x14ac:dyDescent="0.2">
      <c r="A20" s="25" t="s">
        <v>116</v>
      </c>
      <c r="B20" s="27" t="str">
        <f>Texte!B182</f>
        <v>chiaro</v>
      </c>
      <c r="C20" s="27">
        <v>1</v>
      </c>
    </row>
    <row r="21" spans="1:3" x14ac:dyDescent="0.2">
      <c r="A21" s="25"/>
      <c r="B21" s="27" t="str">
        <f>Texte!B183</f>
        <v>normale</v>
      </c>
      <c r="C21" s="27">
        <v>1.1000000000000001</v>
      </c>
    </row>
    <row r="22" spans="1:3" x14ac:dyDescent="0.2">
      <c r="A22" s="25"/>
      <c r="B22" s="27" t="str">
        <f>Texte!B184</f>
        <v>scuro</v>
      </c>
      <c r="C22" s="27">
        <v>1.5</v>
      </c>
    </row>
    <row r="23" spans="1:3" x14ac:dyDescent="0.2">
      <c r="A23" s="25"/>
    </row>
    <row r="24" spans="1:3" x14ac:dyDescent="0.2">
      <c r="A24" s="25" t="s">
        <v>73</v>
      </c>
      <c r="B24" s="27" t="str">
        <f>Texte!B186</f>
        <v>Lamelle chiare con sistema di riflessione</v>
      </c>
      <c r="C24" s="27">
        <v>1</v>
      </c>
    </row>
    <row r="25" spans="1:3" x14ac:dyDescent="0.2">
      <c r="A25" s="25"/>
      <c r="B25" s="27" t="str">
        <f>Texte!B187</f>
        <v>Lamelle chiare senza sistema di riflessione</v>
      </c>
      <c r="C25" s="27">
        <v>1.1000000000000001</v>
      </c>
    </row>
    <row r="26" spans="1:3" x14ac:dyDescent="0.2">
      <c r="A26" s="25"/>
      <c r="B26" s="27" t="str">
        <f>Texte!B188</f>
        <v>Lamelle media chiare o tenda traslucida</v>
      </c>
      <c r="C26" s="27">
        <v>1.2</v>
      </c>
    </row>
    <row r="27" spans="1:3" x14ac:dyDescent="0.2">
      <c r="A27" s="25"/>
      <c r="B27" s="27" t="str">
        <f>Texte!B189</f>
        <v>Lamelle scure o tenda poco traslucida</v>
      </c>
      <c r="C27" s="27">
        <v>1.3</v>
      </c>
    </row>
    <row r="28" spans="1:3" x14ac:dyDescent="0.2">
      <c r="A28" s="25"/>
      <c r="B28" s="27" t="str">
        <f>Texte!B190</f>
        <v>tenda non traslucida</v>
      </c>
      <c r="C28" s="27">
        <v>1.4</v>
      </c>
    </row>
    <row r="29" spans="1:3" x14ac:dyDescent="0.2">
      <c r="A29" s="25"/>
    </row>
    <row r="30" spans="1:3" x14ac:dyDescent="0.2">
      <c r="A30" s="25" t="s">
        <v>107</v>
      </c>
      <c r="B30" s="27" t="str">
        <f>Texte!B192</f>
        <v>Motorizzato, automatico con guida per le lamelle</v>
      </c>
      <c r="C30" s="27">
        <v>1</v>
      </c>
    </row>
    <row r="31" spans="1:3" x14ac:dyDescent="0.2">
      <c r="B31" s="27" t="str">
        <f>Texte!B193</f>
        <v>Motorizzato, automatico, tenendo conto degli ombrggiamenti</v>
      </c>
      <c r="C31" s="27">
        <v>1.1000000000000001</v>
      </c>
    </row>
    <row r="32" spans="1:3" x14ac:dyDescent="0.2">
      <c r="B32" s="27" t="str">
        <f>Texte!B194</f>
        <v>Motorizzato, automatico</v>
      </c>
      <c r="C32" s="27">
        <v>1.2</v>
      </c>
    </row>
    <row r="33" spans="1:3" x14ac:dyDescent="0.2">
      <c r="B33" s="27" t="str">
        <f>Texte!B195</f>
        <v>Motorizzato,  manuale</v>
      </c>
      <c r="C33" s="27">
        <v>1.3</v>
      </c>
    </row>
    <row r="34" spans="1:3" x14ac:dyDescent="0.2">
      <c r="B34" s="27" t="str">
        <f>Texte!B196</f>
        <v>Manuale</v>
      </c>
      <c r="C34" s="27">
        <v>1.4</v>
      </c>
    </row>
    <row r="36" spans="1:3" x14ac:dyDescent="0.2">
      <c r="A36" s="25" t="s">
        <v>83</v>
      </c>
      <c r="B36" s="27" t="str">
        <f>Texte!B198</f>
        <v>Terreno aperto, o poco ombraggiamento</v>
      </c>
      <c r="C36" s="27">
        <v>1</v>
      </c>
    </row>
    <row r="37" spans="1:3" x14ac:dyDescent="0.2">
      <c r="B37" s="27" t="str">
        <f>Texte!B199</f>
        <v>Ombraggiamento medio, angolo d'ombraggiamento tra i 15° e i 35°</v>
      </c>
      <c r="C37" s="27">
        <v>1.2</v>
      </c>
    </row>
    <row r="38" spans="1:3" x14ac:dyDescent="0.2">
      <c r="B38" s="27" t="str">
        <f>Texte!B200</f>
        <v>Situato in città, ombraggiamento importante</v>
      </c>
      <c r="C38" s="27">
        <v>1.4</v>
      </c>
    </row>
    <row r="40" spans="1:3" x14ac:dyDescent="0.2">
      <c r="A40" s="25" t="s">
        <v>895</v>
      </c>
      <c r="B40" s="27" t="str">
        <f>Texte!B202</f>
        <v>Solo paesaggio</v>
      </c>
      <c r="C40" s="27">
        <v>1</v>
      </c>
    </row>
    <row r="41" spans="1:3" x14ac:dyDescent="0.2">
      <c r="B41" s="27" t="str">
        <f>Texte!B203</f>
        <v>Paesaggio e terra</v>
      </c>
      <c r="C41" s="27">
        <v>2</v>
      </c>
    </row>
    <row r="42" spans="1:3" x14ac:dyDescent="0.2">
      <c r="B42" s="27" t="str">
        <f>Texte!B204</f>
        <v>Paesaggio e cielo</v>
      </c>
      <c r="C42" s="27">
        <v>2</v>
      </c>
    </row>
    <row r="43" spans="1:3" x14ac:dyDescent="0.2">
      <c r="B43" s="27" t="str">
        <f>Texte!B205</f>
        <v>Paesaggio, terra e cielo</v>
      </c>
      <c r="C43" s="27">
        <v>3</v>
      </c>
    </row>
    <row r="44" spans="1:3" x14ac:dyDescent="0.2">
      <c r="B44" s="27" t="str">
        <f>Texte!B206</f>
        <v>Solo terra</v>
      </c>
      <c r="C44" s="27">
        <v>0</v>
      </c>
    </row>
    <row r="45" spans="1:3" x14ac:dyDescent="0.2">
      <c r="B45" s="27" t="str">
        <f>Texte!B207</f>
        <v>Solo cielo</v>
      </c>
      <c r="C45" s="27">
        <v>0</v>
      </c>
    </row>
    <row r="46" spans="1:3" x14ac:dyDescent="0.2">
      <c r="B46" s="27" t="str">
        <f>Texte!B208</f>
        <v>terra e cielo</v>
      </c>
      <c r="C46" s="27">
        <v>0</v>
      </c>
    </row>
    <row r="48" spans="1:3" x14ac:dyDescent="0.2">
      <c r="A48" s="25" t="s">
        <v>978</v>
      </c>
      <c r="B48" s="27" t="str">
        <f>Texte!B210</f>
        <v>Alto</v>
      </c>
    </row>
    <row r="49" spans="1:5" x14ac:dyDescent="0.2">
      <c r="B49" s="27" t="str">
        <f>Texte!B211</f>
        <v>Media</v>
      </c>
    </row>
    <row r="50" spans="1:5" x14ac:dyDescent="0.2">
      <c r="B50" s="27" t="str">
        <f>Texte!B212</f>
        <v>Minimo</v>
      </c>
    </row>
    <row r="51" spans="1:5" x14ac:dyDescent="0.2">
      <c r="B51" s="27" t="str">
        <f>Texte!B213</f>
        <v>Insufficiente</v>
      </c>
    </row>
    <row r="54" spans="1:5" ht="13.5" x14ac:dyDescent="0.25">
      <c r="A54" s="25" t="s">
        <v>87</v>
      </c>
      <c r="B54" s="26" t="s">
        <v>88</v>
      </c>
      <c r="C54" s="26" t="s">
        <v>99</v>
      </c>
      <c r="D54" s="26" t="s">
        <v>100</v>
      </c>
      <c r="E54" s="26" t="s">
        <v>101</v>
      </c>
    </row>
    <row r="55" spans="1:5" ht="12.75" x14ac:dyDescent="0.2">
      <c r="B55" s="24" t="str">
        <f>Texte!B147</f>
        <v>Sala espositiva</v>
      </c>
      <c r="C55" s="27">
        <v>300</v>
      </c>
      <c r="D55" s="27">
        <v>2</v>
      </c>
      <c r="E55" s="27">
        <f t="shared" ref="E55:E88" si="0">ROUND(C55*D55,-1)</f>
        <v>600</v>
      </c>
    </row>
    <row r="56" spans="1:5" ht="12.75" x14ac:dyDescent="0.2">
      <c r="B56" s="24" t="str">
        <f>Texte!B148</f>
        <v>Locale medico</v>
      </c>
      <c r="C56" s="27">
        <v>500</v>
      </c>
      <c r="D56" s="27">
        <v>1.5</v>
      </c>
      <c r="E56" s="27">
        <f t="shared" si="0"/>
        <v>750</v>
      </c>
    </row>
    <row r="57" spans="1:5" ht="12.75" x14ac:dyDescent="0.2">
      <c r="B57" s="24" t="str">
        <f>Texte!B149</f>
        <v>Camere d'ospedale</v>
      </c>
      <c r="C57" s="27">
        <v>100</v>
      </c>
      <c r="D57" s="27">
        <v>3</v>
      </c>
      <c r="E57" s="27">
        <f t="shared" si="0"/>
        <v>300</v>
      </c>
    </row>
    <row r="58" spans="1:5" ht="12.75" x14ac:dyDescent="0.2">
      <c r="B58" s="24" t="str">
        <f>Texte!B150</f>
        <v>Biblioteca</v>
      </c>
      <c r="C58" s="27">
        <v>200</v>
      </c>
      <c r="D58" s="27">
        <v>1.5</v>
      </c>
      <c r="E58" s="27">
        <f t="shared" si="0"/>
        <v>300</v>
      </c>
    </row>
    <row r="59" spans="1:5" ht="12.75" x14ac:dyDescent="0.2">
      <c r="B59" s="24" t="str">
        <f>Texte!B151</f>
        <v>Singoli uffici  o uffici collettivi</v>
      </c>
      <c r="C59" s="27">
        <v>500</v>
      </c>
      <c r="D59" s="27">
        <v>1</v>
      </c>
      <c r="E59" s="27">
        <f t="shared" si="0"/>
        <v>500</v>
      </c>
    </row>
    <row r="60" spans="1:5" ht="12.75" x14ac:dyDescent="0.2">
      <c r="B60" s="24" t="str">
        <f>Texte!B152</f>
        <v>Commercio specializzato</v>
      </c>
      <c r="C60" s="27">
        <v>300</v>
      </c>
      <c r="D60" s="27">
        <v>2.5</v>
      </c>
      <c r="E60" s="27">
        <f t="shared" si="0"/>
        <v>750</v>
      </c>
    </row>
    <row r="61" spans="1:5" ht="12.75" x14ac:dyDescent="0.2">
      <c r="B61" s="24" t="str">
        <f>Texte!B153</f>
        <v>Sala Fitness</v>
      </c>
      <c r="C61" s="27">
        <v>300</v>
      </c>
      <c r="D61" s="27">
        <v>1</v>
      </c>
      <c r="E61" s="27">
        <f t="shared" si="0"/>
        <v>300</v>
      </c>
    </row>
    <row r="62" spans="1:5" ht="12.75" x14ac:dyDescent="0.2">
      <c r="B62" s="24" t="str">
        <f>Texte!B154</f>
        <v>Open space</v>
      </c>
      <c r="C62" s="27">
        <v>500</v>
      </c>
      <c r="D62" s="27">
        <v>1</v>
      </c>
      <c r="E62" s="27">
        <f t="shared" si="0"/>
        <v>500</v>
      </c>
    </row>
    <row r="63" spans="1:5" ht="12.75" x14ac:dyDescent="0.2">
      <c r="B63" s="24" t="str">
        <f>Texte!B155</f>
        <v>Auditorio</v>
      </c>
      <c r="C63" s="27">
        <v>500</v>
      </c>
      <c r="D63" s="27">
        <v>1</v>
      </c>
      <c r="E63" s="27">
        <f t="shared" si="0"/>
        <v>500</v>
      </c>
    </row>
    <row r="64" spans="1:5" ht="12.75" x14ac:dyDescent="0.2">
      <c r="B64" s="24" t="str">
        <f>Texte!B156</f>
        <v>Ricezione hotel/Lobby</v>
      </c>
      <c r="C64" s="27">
        <v>100</v>
      </c>
      <c r="D64" s="27">
        <v>3</v>
      </c>
      <c r="E64" s="27">
        <f t="shared" si="0"/>
        <v>300</v>
      </c>
    </row>
    <row r="65" spans="2:5" ht="12.75" x14ac:dyDescent="0.2">
      <c r="B65" s="24" t="str">
        <f>Texte!B157</f>
        <v>Camera d'hotel</v>
      </c>
      <c r="C65" s="27">
        <v>50</v>
      </c>
      <c r="D65" s="27">
        <v>6</v>
      </c>
      <c r="E65" s="27">
        <f t="shared" si="0"/>
        <v>300</v>
      </c>
    </row>
    <row r="66" spans="2:5" ht="12.75" x14ac:dyDescent="0.2">
      <c r="B66" s="24" t="str">
        <f>Texte!B158</f>
        <v>Cucina ristorante self-service</v>
      </c>
      <c r="C66" s="27">
        <v>500</v>
      </c>
      <c r="D66" s="27">
        <v>1</v>
      </c>
      <c r="E66" s="27">
        <f t="shared" si="0"/>
        <v>500</v>
      </c>
    </row>
    <row r="67" spans="2:5" ht="12.75" x14ac:dyDescent="0.2">
      <c r="B67" s="24" t="str">
        <f>Texte!B159</f>
        <v>Cucina ristorante</v>
      </c>
      <c r="C67" s="27">
        <v>500</v>
      </c>
      <c r="D67" s="27">
        <v>1</v>
      </c>
      <c r="E67" s="27">
        <f t="shared" si="0"/>
        <v>500</v>
      </c>
    </row>
    <row r="68" spans="2:5" ht="12.75" x14ac:dyDescent="0.2">
      <c r="B68" s="24" t="str">
        <f>Texte!B160</f>
        <v>Cucina</v>
      </c>
      <c r="C68" s="27">
        <v>200</v>
      </c>
      <c r="D68" s="27">
        <v>1</v>
      </c>
      <c r="E68" s="27">
        <f t="shared" si="0"/>
        <v>200</v>
      </c>
    </row>
    <row r="69" spans="2:5" ht="12.75" x14ac:dyDescent="0.2">
      <c r="B69" s="24" t="str">
        <f>Texte!B161</f>
        <v>Laboratorio</v>
      </c>
      <c r="C69" s="27">
        <v>500</v>
      </c>
      <c r="D69" s="27">
        <v>1</v>
      </c>
      <c r="E69" s="27">
        <f t="shared" si="0"/>
        <v>500</v>
      </c>
    </row>
    <row r="70" spans="2:5" ht="12.75" x14ac:dyDescent="0.2">
      <c r="B70" s="24" t="str">
        <f>Texte!B162</f>
        <v>Commercio alimentari</v>
      </c>
      <c r="C70" s="27">
        <v>300</v>
      </c>
      <c r="D70" s="27">
        <v>2.5</v>
      </c>
      <c r="E70" s="27">
        <f t="shared" si="0"/>
        <v>750</v>
      </c>
    </row>
    <row r="71" spans="2:5" ht="12.75" x14ac:dyDescent="0.2">
      <c r="B71" s="24" t="str">
        <f>Texte!B163</f>
        <v>Aula docenti</v>
      </c>
      <c r="C71" s="27">
        <v>300</v>
      </c>
      <c r="D71" s="27">
        <v>1</v>
      </c>
      <c r="E71" s="27">
        <f t="shared" si="0"/>
        <v>300</v>
      </c>
    </row>
    <row r="72" spans="2:5" ht="12.75" x14ac:dyDescent="0.2">
      <c r="B72" s="24" t="str">
        <f>Texte!B164</f>
        <v>Sala multiuso</v>
      </c>
      <c r="C72" s="27">
        <v>300</v>
      </c>
      <c r="D72" s="27">
        <v>1</v>
      </c>
      <c r="E72" s="27">
        <f t="shared" si="0"/>
        <v>300</v>
      </c>
    </row>
    <row r="73" spans="2:5" ht="12.75" x14ac:dyDescent="0.2">
      <c r="B73" s="24" t="str">
        <f>Texte!B165</f>
        <v>Produzione (di precisione)</v>
      </c>
      <c r="C73" s="27">
        <v>500</v>
      </c>
      <c r="D73" s="27">
        <v>1</v>
      </c>
      <c r="E73" s="27">
        <f t="shared" si="0"/>
        <v>500</v>
      </c>
    </row>
    <row r="74" spans="2:5" ht="12.75" x14ac:dyDescent="0.2">
      <c r="B74" s="24" t="str">
        <f>Texte!B166</f>
        <v>Produzione (lavori pesanti)</v>
      </c>
      <c r="C74" s="27">
        <v>300</v>
      </c>
      <c r="D74" s="27">
        <v>1</v>
      </c>
      <c r="E74" s="27">
        <f t="shared" si="0"/>
        <v>300</v>
      </c>
    </row>
    <row r="75" spans="2:5" ht="12.75" x14ac:dyDescent="0.2">
      <c r="B75" s="24" t="str">
        <f>Texte!B167</f>
        <v>Ristorante</v>
      </c>
      <c r="C75" s="27">
        <v>200</v>
      </c>
      <c r="D75" s="27">
        <v>1.5</v>
      </c>
      <c r="E75" s="27">
        <f t="shared" si="0"/>
        <v>300</v>
      </c>
    </row>
    <row r="76" spans="2:5" ht="12.75" x14ac:dyDescent="0.2">
      <c r="B76" s="24" t="str">
        <f>Texte!B168</f>
        <v>Sportello/Accettazione</v>
      </c>
      <c r="C76" s="27">
        <v>200</v>
      </c>
      <c r="D76" s="27">
        <v>1.5</v>
      </c>
      <c r="E76" s="27">
        <f t="shared" si="0"/>
        <v>300</v>
      </c>
    </row>
    <row r="77" spans="2:5" ht="12.75" x14ac:dyDescent="0.2">
      <c r="B77" s="24" t="str">
        <f>Texte!B169</f>
        <v>Aule speciali</v>
      </c>
      <c r="C77" s="27">
        <v>500</v>
      </c>
      <c r="D77" s="27">
        <v>1</v>
      </c>
      <c r="E77" s="27">
        <f t="shared" si="0"/>
        <v>500</v>
      </c>
    </row>
    <row r="78" spans="2:5" ht="12.75" x14ac:dyDescent="0.2">
      <c r="B78" s="24" t="str">
        <f>Texte!B170</f>
        <v>Aule</v>
      </c>
      <c r="C78" s="27">
        <v>500</v>
      </c>
      <c r="D78" s="27">
        <v>1</v>
      </c>
      <c r="E78" s="27">
        <f t="shared" si="0"/>
        <v>500</v>
      </c>
    </row>
    <row r="79" spans="2:5" ht="12.75" x14ac:dyDescent="0.2">
      <c r="B79" s="24" t="str">
        <f>Texte!B171</f>
        <v>Piscina (fuori terra)</v>
      </c>
      <c r="C79" s="27">
        <v>300</v>
      </c>
      <c r="D79" s="27">
        <v>1</v>
      </c>
      <c r="E79" s="27">
        <f t="shared" si="0"/>
        <v>300</v>
      </c>
    </row>
    <row r="80" spans="2:5" ht="12.75" x14ac:dyDescent="0.2">
      <c r="B80" s="24" t="str">
        <f>Texte!B172</f>
        <v>Piscina (sotto terreno)</v>
      </c>
      <c r="C80" s="27">
        <v>100</v>
      </c>
      <c r="D80" s="27">
        <v>1</v>
      </c>
      <c r="E80" s="27">
        <f t="shared" si="0"/>
        <v>100</v>
      </c>
    </row>
    <row r="81" spans="1:5" ht="12.75" x14ac:dyDescent="0.2">
      <c r="B81" s="24" t="str">
        <f>Texte!B173</f>
        <v>Ristorante self-service</v>
      </c>
      <c r="C81" s="27">
        <v>200</v>
      </c>
      <c r="D81" s="27">
        <v>1.5</v>
      </c>
      <c r="E81" s="27">
        <f t="shared" si="0"/>
        <v>300</v>
      </c>
    </row>
    <row r="82" spans="1:5" ht="12.75" x14ac:dyDescent="0.2">
      <c r="B82" s="24" t="str">
        <f>Texte!B174</f>
        <v>Sala riunioni</v>
      </c>
      <c r="C82" s="27">
        <v>500</v>
      </c>
      <c r="D82" s="27">
        <v>1</v>
      </c>
      <c r="E82" s="27">
        <f t="shared" si="0"/>
        <v>500</v>
      </c>
    </row>
    <row r="83" spans="1:5" ht="12.75" x14ac:dyDescent="0.2">
      <c r="B83" s="24" t="str">
        <f>Texte!B175</f>
        <v>Sala infermieri</v>
      </c>
      <c r="C83" s="27">
        <v>300</v>
      </c>
      <c r="D83" s="27">
        <v>1.67</v>
      </c>
      <c r="E83" s="27">
        <f t="shared" si="0"/>
        <v>500</v>
      </c>
    </row>
    <row r="84" spans="1:5" ht="12.75" x14ac:dyDescent="0.2">
      <c r="B84" s="24" t="str">
        <f>Texte!B176</f>
        <v>Palestra (fuori terra)</v>
      </c>
      <c r="C84" s="27">
        <v>300</v>
      </c>
      <c r="D84" s="27">
        <v>1.67</v>
      </c>
      <c r="E84" s="27">
        <f t="shared" si="0"/>
        <v>500</v>
      </c>
    </row>
    <row r="85" spans="1:5" ht="12.75" x14ac:dyDescent="0.2">
      <c r="B85" s="24" t="str">
        <f>Texte!B177</f>
        <v>Palestra (sotto terreno)</v>
      </c>
      <c r="C85" s="27">
        <v>100</v>
      </c>
      <c r="D85" s="27">
        <v>1.67</v>
      </c>
      <c r="E85" s="27">
        <f t="shared" si="0"/>
        <v>170</v>
      </c>
    </row>
    <row r="86" spans="1:5" ht="12.75" x14ac:dyDescent="0.2">
      <c r="B86" s="24" t="str">
        <f>Texte!B178</f>
        <v>Commercio mobili, fai da te e giardino</v>
      </c>
      <c r="C86" s="27">
        <v>300</v>
      </c>
      <c r="D86" s="27">
        <v>2</v>
      </c>
      <c r="E86" s="27">
        <f t="shared" si="0"/>
        <v>600</v>
      </c>
    </row>
    <row r="87" spans="1:5" ht="12.75" x14ac:dyDescent="0.2">
      <c r="B87" s="24" t="str">
        <f>Texte!B179</f>
        <v>Sala per spettacoli</v>
      </c>
      <c r="C87" s="27">
        <v>300</v>
      </c>
      <c r="D87" s="27">
        <v>1</v>
      </c>
      <c r="E87" s="27">
        <f t="shared" si="0"/>
        <v>300</v>
      </c>
    </row>
    <row r="88" spans="1:5" ht="12.75" x14ac:dyDescent="0.2">
      <c r="B88" s="24" t="str">
        <f>Texte!B180</f>
        <v>Soggiorno, camera</v>
      </c>
      <c r="C88" s="27">
        <v>50</v>
      </c>
      <c r="D88" s="27">
        <v>2</v>
      </c>
      <c r="E88" s="27">
        <f t="shared" si="0"/>
        <v>100</v>
      </c>
    </row>
    <row r="91" spans="1:5" x14ac:dyDescent="0.2">
      <c r="A91" s="25" t="s">
        <v>130</v>
      </c>
      <c r="B91" s="27" t="s">
        <v>131</v>
      </c>
      <c r="C91" s="27">
        <v>0.7</v>
      </c>
      <c r="D91" s="27">
        <v>100</v>
      </c>
      <c r="E91" s="27" t="str">
        <f>Texte!$B$215</f>
        <v>sono ampiamente soddisfatte</v>
      </c>
    </row>
    <row r="92" spans="1:5" x14ac:dyDescent="0.2">
      <c r="A92" s="25"/>
      <c r="B92" s="27" t="s">
        <v>132</v>
      </c>
      <c r="C92" s="27">
        <v>0.5</v>
      </c>
      <c r="D92" s="27">
        <f>Gut</f>
        <v>0.7</v>
      </c>
      <c r="E92" s="27" t="str">
        <f>Texte!$B$216</f>
        <v>sono soddisfatte</v>
      </c>
    </row>
    <row r="93" spans="1:5" x14ac:dyDescent="0.2">
      <c r="A93" s="25"/>
      <c r="B93" s="27" t="s">
        <v>133</v>
      </c>
      <c r="C93" s="27">
        <v>0</v>
      </c>
      <c r="D93" s="27">
        <f>Befriedigend</f>
        <v>0.5</v>
      </c>
      <c r="E93" s="27" t="str">
        <f>Texte!$B$217</f>
        <v>non sono soddisfatte</v>
      </c>
    </row>
    <row r="94" spans="1:5" x14ac:dyDescent="0.2">
      <c r="A94" s="25"/>
    </row>
    <row r="95" spans="1:5" x14ac:dyDescent="0.2">
      <c r="A95" s="25" t="s">
        <v>136</v>
      </c>
      <c r="B95" s="238">
        <f>Befriedigend</f>
        <v>0.5</v>
      </c>
    </row>
    <row r="96" spans="1:5" x14ac:dyDescent="0.2">
      <c r="A96" s="25"/>
    </row>
    <row r="97" spans="1:2" x14ac:dyDescent="0.2">
      <c r="A97" s="25" t="s">
        <v>137</v>
      </c>
      <c r="B97" s="31">
        <f>IF(Typ="Modernisierung",0.35,0.2)</f>
        <v>0.2</v>
      </c>
    </row>
    <row r="98" spans="1:2" x14ac:dyDescent="0.2">
      <c r="A98" s="25"/>
    </row>
    <row r="99" spans="1:2" x14ac:dyDescent="0.2">
      <c r="A99" s="25" t="s">
        <v>138</v>
      </c>
      <c r="B99" s="27" t="str">
        <f>"Version "&amp;VersionNr</f>
        <v>Version 2.11</v>
      </c>
    </row>
  </sheetData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J360"/>
  <sheetViews>
    <sheetView topLeftCell="A296" workbookViewId="0">
      <selection activeCell="B5" sqref="B5"/>
    </sheetView>
  </sheetViews>
  <sheetFormatPr baseColWidth="10" defaultRowHeight="12.75" x14ac:dyDescent="0.2"/>
  <cols>
    <col min="1" max="1" width="11.44140625" style="36" customWidth="1"/>
    <col min="2" max="6" width="21.77734375" style="36" customWidth="1"/>
    <col min="7" max="16384" width="11.5546875" style="36"/>
  </cols>
  <sheetData>
    <row r="1" spans="1:6" ht="23.25" x14ac:dyDescent="0.35">
      <c r="A1" s="88" t="s">
        <v>166</v>
      </c>
      <c r="B1" s="89"/>
      <c r="C1" s="89"/>
      <c r="D1" s="89"/>
      <c r="E1" s="89"/>
      <c r="F1" s="89"/>
    </row>
    <row r="2" spans="1:6" ht="9" customHeight="1" x14ac:dyDescent="0.2"/>
    <row r="3" spans="1:6" x14ac:dyDescent="0.2">
      <c r="A3" s="55" t="s">
        <v>191</v>
      </c>
      <c r="B3" s="55"/>
      <c r="C3" s="55"/>
      <c r="D3" s="55"/>
      <c r="E3" s="55"/>
      <c r="F3" s="55"/>
    </row>
    <row r="4" spans="1:6" x14ac:dyDescent="0.2">
      <c r="A4" s="55" t="s">
        <v>167</v>
      </c>
      <c r="B4" s="55" t="s">
        <v>168</v>
      </c>
      <c r="C4" s="55" t="s">
        <v>46</v>
      </c>
      <c r="D4" s="55" t="s">
        <v>190</v>
      </c>
      <c r="E4" s="55" t="s">
        <v>47</v>
      </c>
      <c r="F4" s="55" t="s">
        <v>48</v>
      </c>
    </row>
    <row r="5" spans="1:6" x14ac:dyDescent="0.2">
      <c r="A5" s="36" t="s">
        <v>171</v>
      </c>
      <c r="B5" s="36" t="str">
        <f t="shared" ref="B5:B35" si="0">INDEX($C5:$F5,1,MATCH(Sprachwahl,ListSprache,0))</f>
        <v>Strumento illuminazione naturale Minergie-Eco®</v>
      </c>
      <c r="C5" s="36" t="s">
        <v>169</v>
      </c>
      <c r="D5" s="36" t="s">
        <v>356</v>
      </c>
      <c r="E5" s="39" t="s">
        <v>355</v>
      </c>
      <c r="F5" s="36" t="s">
        <v>382</v>
      </c>
    </row>
    <row r="6" spans="1:6" x14ac:dyDescent="0.2">
      <c r="A6" s="36" t="s">
        <v>1031</v>
      </c>
      <c r="B6" s="36" t="str">
        <f t="shared" si="0"/>
        <v>Da utilizzare fino a 31.12.2021</v>
      </c>
      <c r="C6" s="36" t="s">
        <v>1032</v>
      </c>
      <c r="D6" s="36" t="s">
        <v>1034</v>
      </c>
      <c r="E6" s="39" t="s">
        <v>1033</v>
      </c>
      <c r="F6" s="36" t="s">
        <v>1035</v>
      </c>
    </row>
    <row r="7" spans="1:6" x14ac:dyDescent="0.2">
      <c r="A7" s="36" t="s">
        <v>170</v>
      </c>
      <c r="B7" s="36" t="str">
        <f t="shared" si="0"/>
        <v>Dati Ogetto</v>
      </c>
      <c r="C7" s="36" t="s">
        <v>41</v>
      </c>
      <c r="D7" s="36" t="s">
        <v>240</v>
      </c>
      <c r="E7" s="39" t="s">
        <v>357</v>
      </c>
      <c r="F7" s="36" t="s">
        <v>383</v>
      </c>
    </row>
    <row r="8" spans="1:6" x14ac:dyDescent="0.2">
      <c r="A8" s="36" t="s">
        <v>172</v>
      </c>
      <c r="B8" s="36" t="str">
        <f t="shared" si="0"/>
        <v>Progetto</v>
      </c>
      <c r="C8" s="36" t="s">
        <v>49</v>
      </c>
      <c r="D8" s="36" t="s">
        <v>241</v>
      </c>
      <c r="E8" s="39" t="s">
        <v>358</v>
      </c>
      <c r="F8" s="36" t="s">
        <v>384</v>
      </c>
    </row>
    <row r="9" spans="1:6" x14ac:dyDescent="0.2">
      <c r="A9" s="36" t="s">
        <v>173</v>
      </c>
      <c r="B9" s="36" t="str">
        <f t="shared" si="0"/>
        <v>Tipo d'intervento</v>
      </c>
      <c r="C9" s="36" t="s">
        <v>24</v>
      </c>
      <c r="D9" s="36" t="s">
        <v>242</v>
      </c>
      <c r="E9" s="39" t="s">
        <v>359</v>
      </c>
      <c r="F9" s="36" t="s">
        <v>385</v>
      </c>
    </row>
    <row r="10" spans="1:6" x14ac:dyDescent="0.2">
      <c r="A10" s="36" t="s">
        <v>174</v>
      </c>
      <c r="B10" s="36" t="str">
        <f t="shared" si="0"/>
        <v>Costruttore</v>
      </c>
      <c r="C10" s="36" t="s">
        <v>23</v>
      </c>
      <c r="D10" s="36" t="s">
        <v>243</v>
      </c>
      <c r="E10" s="39" t="s">
        <v>386</v>
      </c>
      <c r="F10" s="36" t="str">
        <f>A10&amp;"_E"</f>
        <v>A11_E</v>
      </c>
    </row>
    <row r="11" spans="1:6" x14ac:dyDescent="0.2">
      <c r="A11" s="36" t="s">
        <v>175</v>
      </c>
      <c r="B11" s="36" t="str">
        <f t="shared" si="0"/>
        <v>Architetto</v>
      </c>
      <c r="C11" s="36" t="s">
        <v>3</v>
      </c>
      <c r="D11" s="36" t="s">
        <v>244</v>
      </c>
      <c r="E11" s="39" t="s">
        <v>360</v>
      </c>
      <c r="F11" s="36" t="s">
        <v>387</v>
      </c>
    </row>
    <row r="12" spans="1:6" x14ac:dyDescent="0.2">
      <c r="A12" s="36" t="s">
        <v>176</v>
      </c>
      <c r="B12" s="36" t="str">
        <f t="shared" si="0"/>
        <v>Prog. Imp. elettrico</v>
      </c>
      <c r="C12" s="36" t="s">
        <v>4</v>
      </c>
      <c r="D12" s="36" t="s">
        <v>245</v>
      </c>
      <c r="E12" s="39" t="s">
        <v>361</v>
      </c>
      <c r="F12" s="36" t="s">
        <v>388</v>
      </c>
    </row>
    <row r="13" spans="1:6" x14ac:dyDescent="0.2">
      <c r="A13" s="36" t="s">
        <v>177</v>
      </c>
      <c r="B13" s="36" t="str">
        <f t="shared" si="0"/>
        <v>Prog. illuminotecnica</v>
      </c>
      <c r="C13" s="36" t="s">
        <v>6</v>
      </c>
      <c r="D13" s="36" t="s">
        <v>246</v>
      </c>
      <c r="E13" s="39" t="s">
        <v>362</v>
      </c>
      <c r="F13" s="36" t="s">
        <v>389</v>
      </c>
    </row>
    <row r="14" spans="1:6" x14ac:dyDescent="0.2">
      <c r="A14" s="36" t="s">
        <v>178</v>
      </c>
      <c r="B14" s="36" t="str">
        <f t="shared" si="0"/>
        <v>Autore verifica</v>
      </c>
      <c r="C14" s="36" t="s">
        <v>5</v>
      </c>
      <c r="D14" s="36" t="s">
        <v>247</v>
      </c>
      <c r="E14" s="39" t="s">
        <v>363</v>
      </c>
      <c r="F14" s="36" t="s">
        <v>546</v>
      </c>
    </row>
    <row r="15" spans="1:6" x14ac:dyDescent="0.2">
      <c r="A15" s="36" t="s">
        <v>179</v>
      </c>
      <c r="B15" s="36" t="str">
        <f t="shared" si="0"/>
        <v>Data</v>
      </c>
      <c r="C15" s="36" t="s">
        <v>2</v>
      </c>
      <c r="D15" s="36" t="s">
        <v>248</v>
      </c>
      <c r="E15" s="39" t="s">
        <v>364</v>
      </c>
      <c r="F15" s="36" t="s">
        <v>248</v>
      </c>
    </row>
    <row r="16" spans="1:6" x14ac:dyDescent="0.2">
      <c r="A16" s="36" t="s">
        <v>180</v>
      </c>
      <c r="B16" s="36" t="str">
        <f t="shared" si="0"/>
        <v>Riassunto illuminazione naturale</v>
      </c>
      <c r="C16" s="36" t="s">
        <v>1003</v>
      </c>
      <c r="D16" s="36" t="s">
        <v>1004</v>
      </c>
      <c r="E16" s="39" t="s">
        <v>1005</v>
      </c>
      <c r="F16" s="36" t="s">
        <v>1006</v>
      </c>
    </row>
    <row r="17" spans="1:6" x14ac:dyDescent="0.2">
      <c r="A17" s="36" t="s">
        <v>181</v>
      </c>
      <c r="B17" s="36" t="str">
        <f t="shared" si="0"/>
        <v>Superficie netta totale</v>
      </c>
      <c r="C17" s="36" t="s">
        <v>139</v>
      </c>
      <c r="D17" s="36" t="s">
        <v>249</v>
      </c>
      <c r="E17" s="39" t="s">
        <v>366</v>
      </c>
      <c r="F17" s="36" t="s">
        <v>391</v>
      </c>
    </row>
    <row r="18" spans="1:6" x14ac:dyDescent="0.2">
      <c r="A18" s="36" t="s">
        <v>233</v>
      </c>
      <c r="B18" s="36" t="str">
        <f t="shared" si="0"/>
        <v>Superficie principale con valutazione insufficiente</v>
      </c>
      <c r="C18" s="36" t="s">
        <v>141</v>
      </c>
      <c r="D18" s="36" t="s">
        <v>250</v>
      </c>
      <c r="E18" s="39" t="s">
        <v>367</v>
      </c>
      <c r="F18" s="36" t="s">
        <v>392</v>
      </c>
    </row>
    <row r="19" spans="1:6" x14ac:dyDescent="0.2">
      <c r="A19" s="36" t="s">
        <v>182</v>
      </c>
      <c r="B19" s="36" t="str">
        <f t="shared" si="0"/>
        <v>Le esigenze Minergie-Eco</v>
      </c>
      <c r="C19" s="36" t="s">
        <v>143</v>
      </c>
      <c r="D19" s="36" t="s">
        <v>255</v>
      </c>
      <c r="E19" s="39" t="s">
        <v>368</v>
      </c>
      <c r="F19" s="36" t="s">
        <v>393</v>
      </c>
    </row>
    <row r="20" spans="1:6" x14ac:dyDescent="0.2">
      <c r="A20" s="36" t="s">
        <v>183</v>
      </c>
      <c r="B20" s="36" t="str">
        <f>INDEX($C20:$F20,1,MATCH(Sprachwahl,ListSprache,0))</f>
        <v>Riassunto prospettive</v>
      </c>
      <c r="C20" s="36" t="s">
        <v>1020</v>
      </c>
      <c r="D20" s="36" t="s">
        <v>1037</v>
      </c>
      <c r="E20" s="39" t="s">
        <v>1038</v>
      </c>
      <c r="F20" s="36" t="s">
        <v>1039</v>
      </c>
    </row>
    <row r="21" spans="1:6" x14ac:dyDescent="0.2">
      <c r="A21" s="36" t="s">
        <v>184</v>
      </c>
      <c r="B21" s="36" t="str">
        <f t="shared" si="0"/>
        <v>Superficie netta totale</v>
      </c>
      <c r="C21" s="36" t="s">
        <v>139</v>
      </c>
      <c r="D21" s="36" t="s">
        <v>249</v>
      </c>
      <c r="E21" s="39" t="s">
        <v>366</v>
      </c>
      <c r="F21" s="36" t="s">
        <v>391</v>
      </c>
    </row>
    <row r="22" spans="1:6" x14ac:dyDescent="0.2">
      <c r="A22" s="36" t="s">
        <v>185</v>
      </c>
      <c r="B22" s="36" t="str">
        <f t="shared" si="0"/>
        <v>Superficie principale con valutazione insufficiente</v>
      </c>
      <c r="C22" s="36" t="s">
        <v>141</v>
      </c>
      <c r="D22" s="36" t="s">
        <v>250</v>
      </c>
      <c r="E22" s="39" t="s">
        <v>367</v>
      </c>
      <c r="F22" s="36" t="s">
        <v>392</v>
      </c>
    </row>
    <row r="23" spans="1:6" x14ac:dyDescent="0.2">
      <c r="A23" s="36" t="s">
        <v>186</v>
      </c>
      <c r="B23" s="36" t="str">
        <f t="shared" si="0"/>
        <v>Le esigenze Minergie-Eco</v>
      </c>
      <c r="C23" s="36" t="s">
        <v>143</v>
      </c>
      <c r="D23" s="36" t="s">
        <v>255</v>
      </c>
      <c r="E23" s="39" t="s">
        <v>368</v>
      </c>
      <c r="F23" s="36" t="s">
        <v>393</v>
      </c>
    </row>
    <row r="24" spans="1:6" x14ac:dyDescent="0.2">
      <c r="A24" s="36" t="s">
        <v>187</v>
      </c>
      <c r="B24" s="36" t="str">
        <f t="shared" si="0"/>
        <v>Procedimento</v>
      </c>
      <c r="C24" s="36" t="s">
        <v>144</v>
      </c>
      <c r="D24" s="36" t="s">
        <v>251</v>
      </c>
      <c r="E24" s="39" t="s">
        <v>369</v>
      </c>
      <c r="F24" s="36" t="s">
        <v>394</v>
      </c>
    </row>
    <row r="25" spans="1:6" x14ac:dyDescent="0.2">
      <c r="A25" s="36" t="s">
        <v>1011</v>
      </c>
      <c r="B25" s="36" t="str">
        <f t="shared" si="0"/>
        <v>Istruzioni dettagliate possono essere trovate sul sito web Minergie.</v>
      </c>
      <c r="C25" s="36" t="s">
        <v>291</v>
      </c>
      <c r="D25" s="36" t="s">
        <v>292</v>
      </c>
      <c r="E25" s="39" t="s">
        <v>370</v>
      </c>
      <c r="F25" s="36" t="s">
        <v>395</v>
      </c>
    </row>
    <row r="26" spans="1:6" x14ac:dyDescent="0.2">
      <c r="A26" s="36" t="s">
        <v>188</v>
      </c>
      <c r="B26" s="36" t="str">
        <f t="shared" si="0"/>
        <v>Immettere prima i dati dell’oggetto in questa scheda.</v>
      </c>
      <c r="C26" s="36" t="s">
        <v>666</v>
      </c>
      <c r="D26" s="36" t="s">
        <v>786</v>
      </c>
      <c r="E26" s="36" t="s">
        <v>745</v>
      </c>
      <c r="F26" s="36" t="s">
        <v>748</v>
      </c>
    </row>
    <row r="27" spans="1:6" x14ac:dyDescent="0.2">
      <c r="A27" s="36" t="s">
        <v>1012</v>
      </c>
      <c r="B27" s="36" t="str">
        <f t="shared" si="0"/>
        <v>Se l’oggetto è un ammodernamento, andare al foglio  'Questionario_ammodernamento' .</v>
      </c>
      <c r="C27" s="36" t="str">
        <f>"Falls es sich beim Objekt um eine Modernisierung handelt, gehen Sie zum Blatt '"&amp;SheetQuestionaire&amp;"' und füllen dieses aus."</f>
        <v>Falls es sich beim Objekt um eine Modernisierung handelt, gehen Sie zum Blatt 'Questionario_ammodernamento' und füllen dieses aus.</v>
      </c>
      <c r="D27" s="36" t="str">
        <f>"Si le projet est une modernisation, allez sur la feuille '"&amp;SheetQuestionaire&amp;"' et remplissez-la."</f>
        <v>Si le projet est une modernisation, allez sur la feuille 'Questionario_ammodernamento' et remplissez-la.</v>
      </c>
      <c r="E27" s="36" t="str">
        <f>"Se l’oggetto è un ammodernamento, andare al foglio  '"&amp;SheetQuestionaire&amp;"' ."</f>
        <v>Se l’oggetto è un ammodernamento, andare al foglio  'Questionario_ammodernamento' .</v>
      </c>
      <c r="F27" s="36" t="str">
        <f>"If the project is undergoing a renovation, select the sheet '"&amp;SheetQuestionaire&amp;"' and answer the questions."</f>
        <v>If the project is undergoing a renovation, select the sheet 'Questionario_ammodernamento' and answer the questions.</v>
      </c>
    </row>
    <row r="28" spans="1:6" x14ac:dyDescent="0.2">
      <c r="A28" s="36" t="s">
        <v>1013</v>
      </c>
      <c r="B28" s="36" t="str">
        <f t="shared" si="0"/>
        <v>Se l’oggetto è un nuovo edificio, andare al foglio 'Finestre'.</v>
      </c>
      <c r="C28" s="36" t="str">
        <f>"Falls es sich beim Objekt um einen Neubau handelt, gehen Sie zum Blatt '"&amp;SheetWindow&amp;"'."</f>
        <v>Falls es sich beim Objekt um einen Neubau handelt, gehen Sie zum Blatt 'Finestre'.</v>
      </c>
      <c r="D28" s="36" t="str">
        <f>"Si le projet est une nouvelle contruction, allez sur la feuille '"&amp;SheetWindow&amp;"'."</f>
        <v>Si le projet est une nouvelle contruction, allez sur la feuille 'Finestre'.</v>
      </c>
      <c r="E28" s="36" t="str">
        <f>"Se l’oggetto è un nuovo edificio, andare al foglio '"&amp;SheetWindow&amp;"'."</f>
        <v>Se l’oggetto è un nuovo edificio, andare al foglio 'Finestre'.</v>
      </c>
      <c r="F28" s="36" t="str">
        <f>"If the project is a new building, select the sheet '"&amp;SheetWindow&amp;"'."</f>
        <v>If the project is a new building, select the sheet 'Finestre'.</v>
      </c>
    </row>
    <row r="29" spans="1:6" x14ac:dyDescent="0.2">
      <c r="A29" s="36" t="s">
        <v>1014</v>
      </c>
      <c r="B29" s="36" t="str">
        <f t="shared" si="0"/>
        <v>Immettere quindi i dati delle finestre dell' edificio nella tabella 'Finestre'.</v>
      </c>
      <c r="C29" s="36" t="str">
        <f>"Anschliessend geben Sie die Fensterdaten des Gebäudes in der Tabelle '"&amp;SheetWindow&amp;"' ein."</f>
        <v>Anschliessend geben Sie die Fensterdaten des Gebäudes in der Tabelle 'Finestre' ein.</v>
      </c>
      <c r="D29" s="36" t="str">
        <f>"Saisissez ensuite les données des fenêtres du bâtiment dans le tableau '"&amp;SheetWindow&amp;"'."</f>
        <v>Saisissez ensuite les données des fenêtres du bâtiment dans le tableau 'Finestre'.</v>
      </c>
      <c r="E29" s="36" t="str">
        <f>"Immettere quindi i dati delle finestre dell' edificio nella tabella '"&amp;SheetWindow&amp;"'."</f>
        <v>Immettere quindi i dati delle finestre dell' edificio nella tabella 'Finestre'.</v>
      </c>
      <c r="F29" s="36" t="str">
        <f>"Now, enter the windows data in the sheet '"&amp;SheetWindow&amp;"'."</f>
        <v>Now, enter the windows data in the sheet 'Finestre'.</v>
      </c>
    </row>
    <row r="30" spans="1:6" x14ac:dyDescent="0.2">
      <c r="A30" s="36" t="s">
        <v>1015</v>
      </c>
      <c r="B30" s="36" t="str">
        <f t="shared" si="0"/>
        <v>Come passo successivo, nella scheda 'Illuminazione_naturale', inserire i dati del locale e delle finestre di pertinenza.</v>
      </c>
      <c r="C30" s="36" t="str">
        <f>"Als nächsten Schritt erfassen Sie die Raumdaten und die im Raum verwendeten Fenster im Blatt '"&amp;SheetDaylight&amp;"'."</f>
        <v>Als nächsten Schritt erfassen Sie die Raumdaten und die im Raum verwendeten Fenster im Blatt 'Illuminazione_naturale'.</v>
      </c>
      <c r="D30" s="36" t="str">
        <f>"Comme prochaine étape, saisissez les données des locaux et les fenêtres utilisées dans la feuille '"&amp;SheetDaylight&amp;"'."</f>
        <v>Comme prochaine étape, saisissez les données des locaux et les fenêtres utilisées dans la feuille 'Illuminazione_naturale'.</v>
      </c>
      <c r="E30" s="36" t="str">
        <f>"Come passo successivo, nella scheda '"&amp;SheetDaylight&amp;"', inserire i dati del locale e delle finestre di pertinenza."</f>
        <v>Come passo successivo, nella scheda 'Illuminazione_naturale', inserire i dati del locale e delle finestre di pertinenza.</v>
      </c>
      <c r="F30" s="36" t="str">
        <f>"As next step, select the sheet '"&amp;SheetDaylight&amp;"' and enter the room data."</f>
        <v>As next step, select the sheet 'Illuminazione_naturale' and enter the room data.</v>
      </c>
    </row>
    <row r="31" spans="1:6" x14ac:dyDescent="0.2">
      <c r="A31" s="36" t="s">
        <v>1016</v>
      </c>
      <c r="B31" s="36" t="str">
        <f t="shared" si="0"/>
        <v>Infine, si inseriscono le viste per locale nel foglio 'Prospettive'.</v>
      </c>
      <c r="C31" s="36" t="str">
        <f>"Zuletzt erfassen Sie den Ausblick pro Raum im Blatt '"&amp;SheetViews&amp;"'."</f>
        <v>Zuletzt erfassen Sie den Ausblick pro Raum im Blatt 'Prospettive'.</v>
      </c>
      <c r="D31" s="36" t="str">
        <f>"Enfin, entrez les vues par local dans la feuille '"&amp;SheetViews&amp;"'."</f>
        <v>Enfin, entrez les vues par local dans la feuille 'Prospettive'.</v>
      </c>
      <c r="E31" s="36" t="str">
        <f>"Infine, si inseriscono le viste per locale nel foglio '"&amp;SheetViews&amp;"'."</f>
        <v>Infine, si inseriscono le viste per locale nel foglio 'Prospettive'.</v>
      </c>
      <c r="F31" s="36" t="str">
        <f>"Finally, enter the views per room in the sheet '"&amp;SheetViews&amp;"'."</f>
        <v>Finally, enter the views per room in the sheet 'Prospettive'.</v>
      </c>
    </row>
    <row r="32" spans="1:6" x14ac:dyDescent="0.2">
      <c r="A32" s="36" t="s">
        <v>1017</v>
      </c>
      <c r="B32" s="36" t="str">
        <f t="shared" si="0"/>
        <v>Si prega di leggere gli aiuti che appaiono quando si clicca su un camp di immissione.</v>
      </c>
      <c r="C32" s="36" t="s">
        <v>664</v>
      </c>
      <c r="D32" s="36" t="s">
        <v>787</v>
      </c>
      <c r="E32" s="36" t="s">
        <v>746</v>
      </c>
      <c r="F32" s="36" t="s">
        <v>749</v>
      </c>
    </row>
    <row r="33" spans="1:6" x14ac:dyDescent="0.2">
      <c r="A33" s="36" t="s">
        <v>1018</v>
      </c>
      <c r="B33" s="36" t="str">
        <f t="shared" si="0"/>
        <v>I risultati vengono visualizzati in fondo alla pagina nei fogli 'Riassunto' e 'Illuminazione_naturale'.</v>
      </c>
      <c r="C33" s="36" t="str">
        <f>"Die Ergebnisse werden unten auf der Seite im Blatt '"&amp;SheetDaylight&amp;"' und im Blatt '"&amp;SheetOverview&amp;"' ausgegeben."</f>
        <v>Die Ergebnisse werden unten auf der Seite im Blatt 'Illuminazione_naturale' und im Blatt 'Riassunto' ausgegeben.</v>
      </c>
      <c r="D33" s="36" t="str">
        <f>"Les résultats seront affichés au bas de la page '"&amp;SheetDaylight&amp;"' et '"&amp;SheetOverview&amp;"'."</f>
        <v>Les résultats seront affichés au bas de la page 'Illuminazione_naturale' et 'Riassunto'.</v>
      </c>
      <c r="E33" s="36" t="str">
        <f>"I risultati vengono visualizzati in fondo alla pagina nei fogli '"&amp;SheetOverview&amp;"' e '"&amp;SheetDaylight&amp;"'."</f>
        <v>I risultati vengono visualizzati in fondo alla pagina nei fogli 'Riassunto' e 'Illuminazione_naturale'.</v>
      </c>
      <c r="F33" s="36" t="str">
        <f>"The results are displayed on the bottom of the sheet '"&amp;SheetDaylight&amp;"' and on the sheet '"&amp;SheetOverview&amp;"'."</f>
        <v>The results are displayed on the bottom of the sheet 'Illuminazione_naturale' and on the sheet 'Riassunto'.</v>
      </c>
    </row>
    <row r="34" spans="1:6" x14ac:dyDescent="0.2">
      <c r="A34" s="36" t="s">
        <v>1019</v>
      </c>
      <c r="B34" s="36" t="str">
        <f t="shared" si="0"/>
        <v>Se una tabella non è sufficiente, è possibile inserire i risultati di altri fogli in fondo al foglio 'Illuminazione_naturale'.</v>
      </c>
      <c r="C34" s="3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'Illuminazione_naturale' eintragen.</v>
      </c>
      <c r="D34" s="36" t="str">
        <f>"Si un tableau n'est pas suffisant, vous pouvez saisir les résultats des autres feuilles dans la feuille '"&amp;SheetDaylight&amp;"' ci-dessous."</f>
        <v>Si un tableau n'est pas suffisant, vous pouvez saisir les résultats des autres feuilles dans la feuille 'Illuminazione_naturale' ci-dessous.</v>
      </c>
      <c r="E34" s="36" t="str">
        <f>"Se una tabella non è sufficiente, è possibile inserire i risultati di altri fogli in fondo al foglio '"&amp;SheetDaylight&amp;"'."</f>
        <v>Se una tabella non è sufficiente, è possibile inserire i risultati di altri fogli in fondo al foglio 'Illuminazione_naturale'.</v>
      </c>
      <c r="F34" s="36" t="str">
        <f>"If the number of rows is insufficient, you can report the results of other tools on the bottom of sheet '"&amp;SheetDaylight&amp;"'."</f>
        <v>If the number of rows is insufficient, you can report the results of other tools on the bottom of sheet 'Illuminazione_naturale'.</v>
      </c>
    </row>
    <row r="35" spans="1:6" x14ac:dyDescent="0.2">
      <c r="A35" s="36" t="s">
        <v>1036</v>
      </c>
      <c r="B35" s="36" t="str">
        <f t="shared" si="0"/>
        <v>Se avete domande sugli oggetti di certificazione, contattate il centro di certificazione competente.</v>
      </c>
      <c r="C35" s="36" t="s">
        <v>665</v>
      </c>
      <c r="D35" s="36" t="s">
        <v>788</v>
      </c>
      <c r="E35" s="36" t="s">
        <v>747</v>
      </c>
      <c r="F35" s="36" t="s">
        <v>750</v>
      </c>
    </row>
    <row r="37" spans="1:6" x14ac:dyDescent="0.2">
      <c r="A37" s="55" t="s">
        <v>189</v>
      </c>
      <c r="B37" s="55"/>
      <c r="C37" s="55"/>
      <c r="D37" s="55"/>
      <c r="E37" s="55"/>
      <c r="F37" s="55"/>
    </row>
    <row r="38" spans="1:6" x14ac:dyDescent="0.2">
      <c r="A38" s="55" t="s">
        <v>167</v>
      </c>
      <c r="B38" s="55" t="s">
        <v>168</v>
      </c>
      <c r="C38" s="55" t="str">
        <f>C$4</f>
        <v>Deutsch</v>
      </c>
      <c r="D38" s="55" t="str">
        <f>D$4</f>
        <v>Francais</v>
      </c>
      <c r="E38" s="55" t="str">
        <f>E$4</f>
        <v>Italiano</v>
      </c>
      <c r="F38" s="55" t="str">
        <f>F$4</f>
        <v>English</v>
      </c>
    </row>
    <row r="39" spans="1:6" x14ac:dyDescent="0.2">
      <c r="A39" s="36" t="s">
        <v>171</v>
      </c>
      <c r="B39" s="36" t="str">
        <f t="shared" ref="B39:B53" si="1">INDEX($C39:$F39,1,MATCH(Sprachwahl,ListSprache,0))</f>
        <v>Dati di Finestre</v>
      </c>
      <c r="C39" s="36" t="s">
        <v>69</v>
      </c>
      <c r="D39" s="36" t="s">
        <v>345</v>
      </c>
      <c r="E39" s="39" t="s">
        <v>715</v>
      </c>
      <c r="F39" s="36" t="s">
        <v>396</v>
      </c>
    </row>
    <row r="40" spans="1:6" x14ac:dyDescent="0.2">
      <c r="A40" s="36" t="s">
        <v>201</v>
      </c>
      <c r="B40" s="36" t="str">
        <f t="shared" si="1"/>
        <v>Dati di Finestre</v>
      </c>
      <c r="C40" s="36" t="s">
        <v>69</v>
      </c>
      <c r="D40" s="36" t="s">
        <v>345</v>
      </c>
      <c r="E40" s="39" t="s">
        <v>715</v>
      </c>
      <c r="F40" s="36" t="s">
        <v>396</v>
      </c>
    </row>
    <row r="41" spans="1:6" x14ac:dyDescent="0.2">
      <c r="A41" s="36" t="s">
        <v>192</v>
      </c>
      <c r="B41" s="36" t="str">
        <f t="shared" si="1"/>
        <v>Abbrev.
-</v>
      </c>
      <c r="C41" s="36" t="s">
        <v>80</v>
      </c>
      <c r="D41" s="117" t="s">
        <v>347</v>
      </c>
      <c r="E41" s="234" t="s">
        <v>734</v>
      </c>
      <c r="F41" s="117" t="s">
        <v>754</v>
      </c>
    </row>
    <row r="42" spans="1:6" x14ac:dyDescent="0.2">
      <c r="A42" s="36" t="s">
        <v>193</v>
      </c>
      <c r="B42" s="36" t="str">
        <f t="shared" si="1"/>
        <v>Descrizione
-</v>
      </c>
      <c r="C42" s="36" t="s">
        <v>79</v>
      </c>
      <c r="D42" s="117" t="s">
        <v>348</v>
      </c>
      <c r="E42" s="234" t="s">
        <v>735</v>
      </c>
      <c r="F42" s="117" t="s">
        <v>398</v>
      </c>
    </row>
    <row r="43" spans="1:6" x14ac:dyDescent="0.2">
      <c r="A43" s="36" t="s">
        <v>194</v>
      </c>
      <c r="B43" s="36" t="str">
        <f t="shared" si="1"/>
        <v>Larghe-zza
m</v>
      </c>
      <c r="C43" s="36" t="s">
        <v>76</v>
      </c>
      <c r="D43" s="36" t="s">
        <v>258</v>
      </c>
      <c r="E43" s="234" t="s">
        <v>731</v>
      </c>
      <c r="F43" s="117" t="s">
        <v>399</v>
      </c>
    </row>
    <row r="44" spans="1:6" x14ac:dyDescent="0.2">
      <c r="A44" s="36" t="s">
        <v>195</v>
      </c>
      <c r="B44" s="36" t="str">
        <f t="shared" si="1"/>
        <v>Profon-dità
m</v>
      </c>
      <c r="C44" s="36" t="s">
        <v>27</v>
      </c>
      <c r="D44" s="117" t="s">
        <v>349</v>
      </c>
      <c r="E44" s="234" t="s">
        <v>409</v>
      </c>
      <c r="F44" s="117" t="s">
        <v>400</v>
      </c>
    </row>
    <row r="45" spans="1:6" x14ac:dyDescent="0.2">
      <c r="A45" s="36" t="s">
        <v>196</v>
      </c>
      <c r="B45" s="36" t="str">
        <f t="shared" si="1"/>
        <v>Port. vetrata
%</v>
      </c>
      <c r="C45" s="36" t="s">
        <v>129</v>
      </c>
      <c r="D45" s="117" t="s">
        <v>346</v>
      </c>
      <c r="E45" s="234" t="s">
        <v>440</v>
      </c>
      <c r="F45" s="117" t="s">
        <v>401</v>
      </c>
    </row>
    <row r="46" spans="1:6" x14ac:dyDescent="0.2">
      <c r="A46" s="36" t="s">
        <v>197</v>
      </c>
      <c r="B46" s="36" t="str">
        <f t="shared" si="1"/>
        <v>Coeff. di luminos.
%</v>
      </c>
      <c r="C46" s="36" t="s">
        <v>77</v>
      </c>
      <c r="D46" s="117" t="s">
        <v>350</v>
      </c>
      <c r="E46" s="234" t="s">
        <v>410</v>
      </c>
      <c r="F46" s="117" t="s">
        <v>402</v>
      </c>
    </row>
    <row r="47" spans="1:6" x14ac:dyDescent="0.2">
      <c r="A47" s="36" t="s">
        <v>198</v>
      </c>
      <c r="B47" s="36" t="str">
        <f t="shared" si="1"/>
        <v>Distanza dal soffitto
m</v>
      </c>
      <c r="C47" s="36" t="s">
        <v>81</v>
      </c>
      <c r="D47" s="36" t="s">
        <v>293</v>
      </c>
      <c r="E47" s="234" t="s">
        <v>411</v>
      </c>
      <c r="F47" s="117" t="s">
        <v>403</v>
      </c>
    </row>
    <row r="48" spans="1:6" x14ac:dyDescent="0.2">
      <c r="A48" s="36" t="s">
        <v>199</v>
      </c>
      <c r="B48" s="36" t="str">
        <f t="shared" si="1"/>
        <v>Sporgenza
m</v>
      </c>
      <c r="C48" s="36" t="s">
        <v>150</v>
      </c>
      <c r="D48" s="36" t="s">
        <v>294</v>
      </c>
      <c r="E48" s="234" t="s">
        <v>730</v>
      </c>
      <c r="F48" s="117" t="s">
        <v>404</v>
      </c>
    </row>
    <row r="49" spans="1:6" x14ac:dyDescent="0.2">
      <c r="A49" s="36" t="s">
        <v>200</v>
      </c>
      <c r="B49" s="36" t="str">
        <f t="shared" si="1"/>
        <v>Lucernari
-</v>
      </c>
      <c r="C49" s="36" t="s">
        <v>115</v>
      </c>
      <c r="D49" s="36" t="s">
        <v>296</v>
      </c>
      <c r="E49" s="234" t="s">
        <v>732</v>
      </c>
      <c r="F49" s="117" t="s">
        <v>405</v>
      </c>
    </row>
    <row r="50" spans="1:6" x14ac:dyDescent="0.2">
      <c r="A50" s="36" t="s">
        <v>202</v>
      </c>
      <c r="B50" s="36" t="str">
        <f t="shared" si="1"/>
        <v>Protezione solare e ombreggiatura</v>
      </c>
      <c r="C50" s="36" t="s">
        <v>148</v>
      </c>
      <c r="D50" s="36" t="s">
        <v>351</v>
      </c>
      <c r="E50" s="234" t="s">
        <v>412</v>
      </c>
      <c r="F50" s="117" t="s">
        <v>406</v>
      </c>
    </row>
    <row r="51" spans="1:6" x14ac:dyDescent="0.2">
      <c r="A51" s="36" t="s">
        <v>203</v>
      </c>
      <c r="B51" s="36" t="str">
        <f t="shared" si="1"/>
        <v>Tipo
-</v>
      </c>
      <c r="C51" s="36" t="s">
        <v>68</v>
      </c>
      <c r="D51" s="117" t="s">
        <v>352</v>
      </c>
      <c r="E51" s="234" t="s">
        <v>413</v>
      </c>
      <c r="F51" s="117" t="s">
        <v>352</v>
      </c>
    </row>
    <row r="52" spans="1:6" x14ac:dyDescent="0.2">
      <c r="A52" s="36" t="s">
        <v>204</v>
      </c>
      <c r="B52" s="36" t="str">
        <f t="shared" si="1"/>
        <v>Controllo
-</v>
      </c>
      <c r="C52" s="36" t="s">
        <v>82</v>
      </c>
      <c r="D52" s="117" t="s">
        <v>297</v>
      </c>
      <c r="E52" s="234" t="s">
        <v>414</v>
      </c>
      <c r="F52" s="117" t="s">
        <v>407</v>
      </c>
    </row>
    <row r="53" spans="1:6" x14ac:dyDescent="0.2">
      <c r="A53" s="36" t="s">
        <v>205</v>
      </c>
      <c r="B53" s="36" t="str">
        <f t="shared" si="1"/>
        <v>Ombreggiatura
-</v>
      </c>
      <c r="C53" s="36" t="s">
        <v>114</v>
      </c>
      <c r="D53" s="117" t="s">
        <v>295</v>
      </c>
      <c r="E53" s="234" t="s">
        <v>733</v>
      </c>
      <c r="F53" s="117" t="s">
        <v>408</v>
      </c>
    </row>
    <row r="55" spans="1:6" x14ac:dyDescent="0.2">
      <c r="A55" s="55" t="s">
        <v>206</v>
      </c>
      <c r="B55" s="55"/>
      <c r="C55" s="55"/>
      <c r="D55" s="55"/>
      <c r="E55" s="55"/>
      <c r="F55" s="55"/>
    </row>
    <row r="56" spans="1:6" x14ac:dyDescent="0.2">
      <c r="A56" s="55" t="s">
        <v>167</v>
      </c>
      <c r="B56" s="55" t="s">
        <v>168</v>
      </c>
      <c r="C56" s="55" t="str">
        <f>C$4</f>
        <v>Deutsch</v>
      </c>
      <c r="D56" s="55" t="str">
        <f>D$4</f>
        <v>Francais</v>
      </c>
      <c r="E56" s="55" t="str">
        <f>E$4</f>
        <v>Italiano</v>
      </c>
      <c r="F56" s="55" t="str">
        <f>F$4</f>
        <v>English</v>
      </c>
    </row>
    <row r="57" spans="1:6" x14ac:dyDescent="0.2">
      <c r="A57" s="36" t="s">
        <v>171</v>
      </c>
      <c r="B57" s="36" t="str">
        <f t="shared" ref="B57:B93" si="2">INDEX($C57:$F57,1,MATCH(Sprachwahl,ListSprache,0))</f>
        <v>Locali tipo e illuminazione naturale</v>
      </c>
      <c r="C57" s="36" t="s">
        <v>207</v>
      </c>
      <c r="D57" s="36" t="s">
        <v>256</v>
      </c>
      <c r="E57" s="234" t="s">
        <v>371</v>
      </c>
      <c r="F57" s="36" t="s">
        <v>415</v>
      </c>
    </row>
    <row r="58" spans="1:6" x14ac:dyDescent="0.2">
      <c r="A58" s="36" t="s">
        <v>201</v>
      </c>
      <c r="B58" s="36" t="str">
        <f t="shared" si="2"/>
        <v>Locale Tipo</v>
      </c>
      <c r="C58" s="36" t="s">
        <v>7</v>
      </c>
      <c r="D58" s="36" t="s">
        <v>257</v>
      </c>
      <c r="E58" s="234" t="s">
        <v>372</v>
      </c>
      <c r="F58" s="36" t="s">
        <v>416</v>
      </c>
    </row>
    <row r="59" spans="1:6" x14ac:dyDescent="0.2">
      <c r="A59" s="36" t="s">
        <v>839</v>
      </c>
      <c r="B59" s="36" t="str">
        <f t="shared" si="2"/>
        <v>Ris.</v>
      </c>
      <c r="C59" s="36" t="s">
        <v>838</v>
      </c>
      <c r="D59" s="36" t="s">
        <v>840</v>
      </c>
      <c r="E59" s="234" t="s">
        <v>841</v>
      </c>
      <c r="F59" s="36" t="s">
        <v>838</v>
      </c>
    </row>
    <row r="60" spans="1:6" x14ac:dyDescent="0.2">
      <c r="A60" s="36" t="s">
        <v>211</v>
      </c>
      <c r="B60" s="36" t="str">
        <f t="shared" si="2"/>
        <v>Nr.</v>
      </c>
      <c r="C60" s="36" t="s">
        <v>50</v>
      </c>
      <c r="D60" s="36" t="s">
        <v>50</v>
      </c>
      <c r="E60" s="234" t="s">
        <v>50</v>
      </c>
      <c r="F60" s="36" t="s">
        <v>417</v>
      </c>
    </row>
    <row r="61" spans="1:6" x14ac:dyDescent="0.2">
      <c r="A61" s="36" t="s">
        <v>192</v>
      </c>
      <c r="B61" s="36" t="str">
        <f t="shared" si="2"/>
        <v>Designazione locale
-</v>
      </c>
      <c r="C61" s="117" t="s">
        <v>737</v>
      </c>
      <c r="D61" s="117" t="s">
        <v>738</v>
      </c>
      <c r="E61" s="234" t="s">
        <v>739</v>
      </c>
      <c r="F61" s="117" t="s">
        <v>740</v>
      </c>
    </row>
    <row r="62" spans="1:6" x14ac:dyDescent="0.2">
      <c r="A62" s="36" t="s">
        <v>193</v>
      </c>
      <c r="B62" s="36" t="str">
        <f t="shared" si="2"/>
        <v>Utilizzo
-</v>
      </c>
      <c r="C62" s="117" t="s">
        <v>757</v>
      </c>
      <c r="D62" s="117" t="s">
        <v>758</v>
      </c>
      <c r="E62" s="234" t="s">
        <v>743</v>
      </c>
      <c r="F62" s="117" t="s">
        <v>756</v>
      </c>
    </row>
    <row r="63" spans="1:6" x14ac:dyDescent="0.2">
      <c r="A63" s="36" t="s">
        <v>212</v>
      </c>
      <c r="B63" s="36" t="str">
        <f t="shared" si="2"/>
        <v>Dati dello locale</v>
      </c>
      <c r="C63" s="36" t="s">
        <v>67</v>
      </c>
      <c r="D63" s="36" t="s">
        <v>263</v>
      </c>
      <c r="E63" s="234" t="s">
        <v>373</v>
      </c>
      <c r="F63" s="36" t="s">
        <v>418</v>
      </c>
    </row>
    <row r="64" spans="1:6" x14ac:dyDescent="0.2">
      <c r="A64" s="36" t="s">
        <v>194</v>
      </c>
      <c r="B64" s="36" t="str">
        <f t="shared" si="2"/>
        <v>Larghe-zza
m</v>
      </c>
      <c r="C64" s="36" t="s">
        <v>25</v>
      </c>
      <c r="D64" s="36" t="s">
        <v>258</v>
      </c>
      <c r="E64" s="234" t="s">
        <v>731</v>
      </c>
      <c r="F64" s="117" t="s">
        <v>399</v>
      </c>
    </row>
    <row r="65" spans="1:6" x14ac:dyDescent="0.2">
      <c r="A65" s="36" t="s">
        <v>195</v>
      </c>
      <c r="B65" s="36" t="str">
        <f t="shared" si="2"/>
        <v>Profon-dità
m</v>
      </c>
      <c r="C65" s="36" t="s">
        <v>26</v>
      </c>
      <c r="D65" s="36" t="s">
        <v>259</v>
      </c>
      <c r="E65" s="234" t="s">
        <v>409</v>
      </c>
      <c r="F65" s="117" t="s">
        <v>419</v>
      </c>
    </row>
    <row r="66" spans="1:6" x14ac:dyDescent="0.2">
      <c r="A66" s="36" t="s">
        <v>196</v>
      </c>
      <c r="B66" s="36" t="str">
        <f t="shared" si="2"/>
        <v>Alte-zza
m</v>
      </c>
      <c r="C66" s="36" t="s">
        <v>27</v>
      </c>
      <c r="D66" s="36" t="s">
        <v>260</v>
      </c>
      <c r="E66" s="234" t="s">
        <v>736</v>
      </c>
      <c r="F66" s="117" t="s">
        <v>400</v>
      </c>
    </row>
    <row r="67" spans="1:6" x14ac:dyDescent="0.2">
      <c r="A67" s="36" t="s">
        <v>197</v>
      </c>
      <c r="B67" s="36" t="str">
        <f t="shared" si="2"/>
        <v>Superfi-cie
m2</v>
      </c>
      <c r="C67" s="36" t="s">
        <v>208</v>
      </c>
      <c r="D67" s="36" t="s">
        <v>261</v>
      </c>
      <c r="E67" s="234" t="s">
        <v>741</v>
      </c>
      <c r="F67" s="117" t="s">
        <v>420</v>
      </c>
    </row>
    <row r="68" spans="1:6" x14ac:dyDescent="0.2">
      <c r="A68" s="36" t="s">
        <v>198</v>
      </c>
      <c r="B68" s="36" t="str">
        <f t="shared" si="2"/>
        <v>Quantità
n.</v>
      </c>
      <c r="C68" s="36" t="s">
        <v>38</v>
      </c>
      <c r="D68" s="36" t="s">
        <v>262</v>
      </c>
      <c r="E68" s="234" t="s">
        <v>716</v>
      </c>
      <c r="F68" s="117" t="s">
        <v>421</v>
      </c>
    </row>
    <row r="69" spans="1:6" x14ac:dyDescent="0.2">
      <c r="A69" s="36" t="s">
        <v>199</v>
      </c>
      <c r="B69" s="36" t="str">
        <f t="shared" si="2"/>
        <v>Riflessi-one
-</v>
      </c>
      <c r="C69" s="36" t="s">
        <v>40</v>
      </c>
      <c r="D69" s="36" t="s">
        <v>264</v>
      </c>
      <c r="E69" s="234" t="s">
        <v>744</v>
      </c>
      <c r="F69" s="117" t="s">
        <v>755</v>
      </c>
    </row>
    <row r="70" spans="1:6" x14ac:dyDescent="0.2">
      <c r="A70" s="36" t="s">
        <v>213</v>
      </c>
      <c r="B70" s="36" t="str">
        <f t="shared" si="2"/>
        <v>Finestre</v>
      </c>
      <c r="C70" s="36" t="s">
        <v>65</v>
      </c>
      <c r="D70" s="36" t="s">
        <v>265</v>
      </c>
      <c r="E70" s="234" t="s">
        <v>374</v>
      </c>
      <c r="F70" s="117" t="s">
        <v>422</v>
      </c>
    </row>
    <row r="71" spans="1:6" x14ac:dyDescent="0.2">
      <c r="A71" s="36" t="s">
        <v>200</v>
      </c>
      <c r="B71" s="36" t="str">
        <f t="shared" si="2"/>
        <v>Tipo 1
-</v>
      </c>
      <c r="C71" s="36" t="s">
        <v>120</v>
      </c>
      <c r="D71" s="117" t="s">
        <v>266</v>
      </c>
      <c r="E71" s="234" t="s">
        <v>375</v>
      </c>
      <c r="F71" s="117" t="s">
        <v>266</v>
      </c>
    </row>
    <row r="72" spans="1:6" x14ac:dyDescent="0.2">
      <c r="A72" s="36" t="s">
        <v>203</v>
      </c>
      <c r="B72" s="36" t="str">
        <f t="shared" si="2"/>
        <v>Qantità
n.</v>
      </c>
      <c r="C72" s="36" t="s">
        <v>38</v>
      </c>
      <c r="D72" s="36" t="s">
        <v>262</v>
      </c>
      <c r="E72" s="234" t="s">
        <v>717</v>
      </c>
      <c r="F72" s="117" t="s">
        <v>421</v>
      </c>
    </row>
    <row r="73" spans="1:6" x14ac:dyDescent="0.2">
      <c r="A73" s="36" t="s">
        <v>204</v>
      </c>
      <c r="B73" s="36" t="str">
        <f t="shared" si="2"/>
        <v>Tipo 2
-</v>
      </c>
      <c r="C73" s="36" t="s">
        <v>121</v>
      </c>
      <c r="D73" s="117" t="s">
        <v>267</v>
      </c>
      <c r="E73" s="234" t="s">
        <v>376</v>
      </c>
      <c r="F73" s="117" t="s">
        <v>267</v>
      </c>
    </row>
    <row r="74" spans="1:6" x14ac:dyDescent="0.2">
      <c r="A74" s="36" t="s">
        <v>205</v>
      </c>
      <c r="B74" s="36" t="str">
        <f t="shared" si="2"/>
        <v>Qantità
n.</v>
      </c>
      <c r="C74" s="36" t="s">
        <v>38</v>
      </c>
      <c r="D74" s="36" t="s">
        <v>262</v>
      </c>
      <c r="E74" s="234" t="s">
        <v>717</v>
      </c>
      <c r="F74" s="117" t="s">
        <v>421</v>
      </c>
    </row>
    <row r="75" spans="1:6" x14ac:dyDescent="0.2">
      <c r="A75" s="36" t="s">
        <v>214</v>
      </c>
      <c r="B75" s="36" t="str">
        <f t="shared" si="2"/>
        <v>Tipo 3
-</v>
      </c>
      <c r="C75" s="36" t="s">
        <v>122</v>
      </c>
      <c r="D75" s="117" t="s">
        <v>268</v>
      </c>
      <c r="E75" s="234" t="s">
        <v>377</v>
      </c>
      <c r="F75" s="117" t="s">
        <v>268</v>
      </c>
    </row>
    <row r="76" spans="1:6" x14ac:dyDescent="0.2">
      <c r="A76" s="36" t="s">
        <v>215</v>
      </c>
      <c r="B76" s="36" t="str">
        <f t="shared" si="2"/>
        <v>Qantità
n.</v>
      </c>
      <c r="C76" s="36" t="s">
        <v>38</v>
      </c>
      <c r="D76" s="36" t="s">
        <v>262</v>
      </c>
      <c r="E76" s="234" t="s">
        <v>717</v>
      </c>
      <c r="F76" s="117" t="s">
        <v>421</v>
      </c>
    </row>
    <row r="77" spans="1:6" x14ac:dyDescent="0.2">
      <c r="A77" s="36" t="s">
        <v>216</v>
      </c>
      <c r="B77" s="36" t="str">
        <f t="shared" si="2"/>
        <v>Tipo 4
-</v>
      </c>
      <c r="C77" s="36" t="s">
        <v>123</v>
      </c>
      <c r="D77" s="117" t="s">
        <v>269</v>
      </c>
      <c r="E77" s="234" t="s">
        <v>378</v>
      </c>
      <c r="F77" s="117" t="s">
        <v>269</v>
      </c>
    </row>
    <row r="78" spans="1:6" x14ac:dyDescent="0.2">
      <c r="A78" s="36" t="s">
        <v>217</v>
      </c>
      <c r="B78" s="36" t="str">
        <f t="shared" si="2"/>
        <v>Qantità
n.</v>
      </c>
      <c r="C78" s="36" t="s">
        <v>38</v>
      </c>
      <c r="D78" s="36" t="s">
        <v>262</v>
      </c>
      <c r="E78" s="234" t="s">
        <v>717</v>
      </c>
      <c r="F78" s="117" t="s">
        <v>421</v>
      </c>
    </row>
    <row r="79" spans="1:6" x14ac:dyDescent="0.2">
      <c r="A79" s="36" t="s">
        <v>842</v>
      </c>
      <c r="B79" s="36" t="str">
        <f t="shared" si="2"/>
        <v>Quota illum.
%</v>
      </c>
      <c r="C79" s="117" t="s">
        <v>843</v>
      </c>
      <c r="D79" s="117" t="s">
        <v>844</v>
      </c>
      <c r="E79" s="234" t="s">
        <v>845</v>
      </c>
      <c r="F79" s="117" t="s">
        <v>890</v>
      </c>
    </row>
    <row r="80" spans="1:6" x14ac:dyDescent="0.2">
      <c r="A80" s="36" t="s">
        <v>570</v>
      </c>
      <c r="B80" s="36" t="str">
        <f t="shared" si="2"/>
        <v>Risultati</v>
      </c>
      <c r="C80" s="36" t="s">
        <v>124</v>
      </c>
      <c r="D80" s="36" t="s">
        <v>270</v>
      </c>
      <c r="E80" s="234" t="s">
        <v>379</v>
      </c>
      <c r="F80" s="117" t="s">
        <v>423</v>
      </c>
    </row>
    <row r="81" spans="1:6" x14ac:dyDescent="0.2">
      <c r="A81" s="36" t="s">
        <v>571</v>
      </c>
      <c r="B81" s="36" t="str">
        <f t="shared" si="2"/>
        <v>Risultati di questo foglio</v>
      </c>
      <c r="C81" s="36" t="s">
        <v>608</v>
      </c>
      <c r="D81" s="36" t="s">
        <v>561</v>
      </c>
      <c r="E81" s="234" t="s">
        <v>718</v>
      </c>
      <c r="F81" s="117" t="s">
        <v>562</v>
      </c>
    </row>
    <row r="82" spans="1:6" x14ac:dyDescent="0.2">
      <c r="A82" s="36" t="s">
        <v>572</v>
      </c>
      <c r="B82" s="36" t="str">
        <f t="shared" si="2"/>
        <v>Riporto da altri fogli</v>
      </c>
      <c r="C82" s="36" t="s">
        <v>609</v>
      </c>
      <c r="D82" s="36" t="s">
        <v>552</v>
      </c>
      <c r="E82" s="234" t="s">
        <v>719</v>
      </c>
      <c r="F82" s="117" t="s">
        <v>553</v>
      </c>
    </row>
    <row r="83" spans="1:6" x14ac:dyDescent="0.2">
      <c r="A83" s="36" t="s">
        <v>573</v>
      </c>
      <c r="B83" s="36" t="str">
        <f t="shared" si="2"/>
        <v>Risultati globali</v>
      </c>
      <c r="C83" s="36" t="s">
        <v>566</v>
      </c>
      <c r="D83" s="36" t="s">
        <v>567</v>
      </c>
      <c r="E83" s="234" t="s">
        <v>568</v>
      </c>
      <c r="F83" s="117" t="s">
        <v>569</v>
      </c>
    </row>
    <row r="84" spans="1:6" x14ac:dyDescent="0.2">
      <c r="A84" s="36" t="s">
        <v>574</v>
      </c>
      <c r="B84" s="36" t="str">
        <f t="shared" si="2"/>
        <v>Descrizione</v>
      </c>
      <c r="C84" s="36" t="s">
        <v>75</v>
      </c>
      <c r="D84" s="36" t="s">
        <v>563</v>
      </c>
      <c r="E84" s="234" t="s">
        <v>564</v>
      </c>
      <c r="F84" s="117" t="s">
        <v>565</v>
      </c>
    </row>
    <row r="85" spans="1:6" x14ac:dyDescent="0.2">
      <c r="A85" s="36" t="s">
        <v>575</v>
      </c>
      <c r="B85" s="36" t="str">
        <f t="shared" si="2"/>
        <v>Superficie netto</v>
      </c>
      <c r="C85" s="117" t="s">
        <v>846</v>
      </c>
      <c r="D85" s="117" t="s">
        <v>555</v>
      </c>
      <c r="E85" s="234" t="s">
        <v>847</v>
      </c>
      <c r="F85" s="117" t="s">
        <v>554</v>
      </c>
    </row>
    <row r="86" spans="1:6" x14ac:dyDescent="0.2">
      <c r="A86" s="36" t="s">
        <v>576</v>
      </c>
      <c r="B86" s="36" t="str">
        <f t="shared" si="2"/>
        <v>Risultato</v>
      </c>
      <c r="C86" s="117" t="s">
        <v>556</v>
      </c>
      <c r="D86" s="117" t="s">
        <v>557</v>
      </c>
      <c r="E86" s="234" t="s">
        <v>558</v>
      </c>
      <c r="F86" s="117" t="s">
        <v>559</v>
      </c>
    </row>
    <row r="87" spans="1:6" x14ac:dyDescent="0.2">
      <c r="A87" s="36" t="s">
        <v>577</v>
      </c>
      <c r="B87" s="36" t="str">
        <f t="shared" si="2"/>
        <v>Superficie netto</v>
      </c>
      <c r="C87" s="117" t="s">
        <v>846</v>
      </c>
      <c r="D87" s="117" t="s">
        <v>555</v>
      </c>
      <c r="E87" s="234" t="s">
        <v>847</v>
      </c>
      <c r="F87" s="117" t="s">
        <v>554</v>
      </c>
    </row>
    <row r="88" spans="1:6" x14ac:dyDescent="0.2">
      <c r="A88" s="36" t="s">
        <v>578</v>
      </c>
      <c r="B88" s="36" t="str">
        <f t="shared" si="2"/>
        <v>Superficie netto</v>
      </c>
      <c r="C88" s="117" t="s">
        <v>846</v>
      </c>
      <c r="D88" s="117" t="s">
        <v>555</v>
      </c>
      <c r="E88" s="234" t="s">
        <v>847</v>
      </c>
      <c r="F88" s="117" t="s">
        <v>554</v>
      </c>
    </row>
    <row r="89" spans="1:6" x14ac:dyDescent="0.2">
      <c r="A89" s="36" t="s">
        <v>579</v>
      </c>
      <c r="B89" s="36" t="str">
        <f t="shared" si="2"/>
        <v>Risultato</v>
      </c>
      <c r="C89" s="117" t="s">
        <v>556</v>
      </c>
      <c r="D89" s="117" t="s">
        <v>557</v>
      </c>
      <c r="E89" s="234" t="s">
        <v>558</v>
      </c>
      <c r="F89" s="117" t="s">
        <v>559</v>
      </c>
    </row>
    <row r="90" spans="1:6" x14ac:dyDescent="0.2">
      <c r="A90" s="36" t="s">
        <v>580</v>
      </c>
      <c r="B90" s="36" t="str">
        <f t="shared" si="2"/>
        <v>Risultato</v>
      </c>
      <c r="C90" s="117" t="s">
        <v>556</v>
      </c>
      <c r="D90" s="117" t="s">
        <v>557</v>
      </c>
      <c r="E90" s="234" t="s">
        <v>558</v>
      </c>
      <c r="F90" s="117" t="s">
        <v>559</v>
      </c>
    </row>
    <row r="91" spans="1:6" x14ac:dyDescent="0.2">
      <c r="A91" s="36" t="s">
        <v>581</v>
      </c>
      <c r="B91" s="36" t="str">
        <f t="shared" si="2"/>
        <v>Quota d'illuminazione naturale (min.)</v>
      </c>
      <c r="C91" s="36" t="s">
        <v>209</v>
      </c>
      <c r="D91" s="36" t="s">
        <v>271</v>
      </c>
      <c r="E91" s="234" t="s">
        <v>720</v>
      </c>
      <c r="F91" s="36" t="s">
        <v>441</v>
      </c>
    </row>
    <row r="92" spans="1:6" x14ac:dyDescent="0.2">
      <c r="A92" s="36" t="s">
        <v>582</v>
      </c>
      <c r="B92" s="36" t="str">
        <f t="shared" si="2"/>
        <v>Quota di superficie con un risultato insufficiente (max.</v>
      </c>
      <c r="C92" s="36" t="s">
        <v>210</v>
      </c>
      <c r="D92" s="36" t="s">
        <v>272</v>
      </c>
      <c r="E92" s="234" t="s">
        <v>751</v>
      </c>
      <c r="F92" s="36" t="s">
        <v>752</v>
      </c>
    </row>
    <row r="93" spans="1:6" x14ac:dyDescent="0.2">
      <c r="A93" s="36" t="s">
        <v>583</v>
      </c>
      <c r="B93" s="36" t="str">
        <f t="shared" si="2"/>
        <v xml:space="preserve">Le esigenze per Minergie-Eco </v>
      </c>
      <c r="C93" s="36" t="s">
        <v>134</v>
      </c>
      <c r="D93" s="36" t="s">
        <v>380</v>
      </c>
      <c r="E93" s="234" t="s">
        <v>381</v>
      </c>
      <c r="F93" s="36" t="s">
        <v>442</v>
      </c>
    </row>
    <row r="95" spans="1:6" x14ac:dyDescent="0.2">
      <c r="A95" s="55" t="s">
        <v>908</v>
      </c>
      <c r="B95" s="55"/>
      <c r="C95" s="55"/>
      <c r="D95" s="55"/>
      <c r="E95" s="55"/>
      <c r="F95" s="55"/>
    </row>
    <row r="96" spans="1:6" x14ac:dyDescent="0.2">
      <c r="A96" s="55" t="s">
        <v>167</v>
      </c>
      <c r="B96" s="55" t="s">
        <v>168</v>
      </c>
      <c r="C96" s="55" t="str">
        <f>C$4</f>
        <v>Deutsch</v>
      </c>
      <c r="D96" s="55" t="str">
        <f>D$4</f>
        <v>Francais</v>
      </c>
      <c r="E96" s="55" t="str">
        <f>E$4</f>
        <v>Italiano</v>
      </c>
      <c r="F96" s="55" t="str">
        <f>F$4</f>
        <v>English</v>
      </c>
    </row>
    <row r="97" spans="1:6" x14ac:dyDescent="0.2">
      <c r="A97" s="36" t="s">
        <v>171</v>
      </c>
      <c r="B97" s="36" t="str">
        <f t="shared" ref="B97:B121" si="3">INDEX($C97:$F97,1,MATCH(Sprachwahl,ListSprache,0))</f>
        <v>Locali tipo e prospettive</v>
      </c>
      <c r="C97" s="36" t="s">
        <v>930</v>
      </c>
      <c r="D97" s="36" t="s">
        <v>931</v>
      </c>
      <c r="E97" s="234" t="s">
        <v>933</v>
      </c>
      <c r="F97" s="36" t="s">
        <v>932</v>
      </c>
    </row>
    <row r="98" spans="1:6" x14ac:dyDescent="0.2">
      <c r="A98" s="36" t="s">
        <v>201</v>
      </c>
      <c r="B98" s="36" t="str">
        <f t="shared" si="3"/>
        <v>Locale Tipo</v>
      </c>
      <c r="C98" s="36" t="s">
        <v>7</v>
      </c>
      <c r="D98" s="36" t="s">
        <v>257</v>
      </c>
      <c r="E98" s="234" t="s">
        <v>372</v>
      </c>
      <c r="F98" s="36" t="s">
        <v>416</v>
      </c>
    </row>
    <row r="99" spans="1:6" x14ac:dyDescent="0.2">
      <c r="A99" s="36" t="s">
        <v>951</v>
      </c>
      <c r="B99" s="36" t="str">
        <f t="shared" si="3"/>
        <v>Dati dello locale</v>
      </c>
      <c r="C99" s="36" t="s">
        <v>67</v>
      </c>
      <c r="D99" s="36" t="s">
        <v>263</v>
      </c>
      <c r="E99" s="234" t="s">
        <v>373</v>
      </c>
      <c r="F99" s="36" t="s">
        <v>418</v>
      </c>
    </row>
    <row r="100" spans="1:6" x14ac:dyDescent="0.2">
      <c r="A100" s="36" t="s">
        <v>839</v>
      </c>
      <c r="B100" s="36" t="str">
        <f t="shared" si="3"/>
        <v>Ris.</v>
      </c>
      <c r="C100" s="36" t="s">
        <v>838</v>
      </c>
      <c r="D100" s="36" t="s">
        <v>840</v>
      </c>
      <c r="E100" s="234" t="s">
        <v>841</v>
      </c>
      <c r="F100" s="36" t="s">
        <v>838</v>
      </c>
    </row>
    <row r="101" spans="1:6" x14ac:dyDescent="0.2">
      <c r="A101" s="36" t="s">
        <v>211</v>
      </c>
      <c r="B101" s="36" t="str">
        <f t="shared" si="3"/>
        <v>Nr.</v>
      </c>
      <c r="C101" s="36" t="s">
        <v>50</v>
      </c>
      <c r="D101" s="36" t="s">
        <v>50</v>
      </c>
      <c r="E101" s="234" t="s">
        <v>50</v>
      </c>
      <c r="F101" s="36" t="s">
        <v>417</v>
      </c>
    </row>
    <row r="102" spans="1:6" x14ac:dyDescent="0.2">
      <c r="A102" s="36" t="s">
        <v>192</v>
      </c>
      <c r="B102" s="36" t="str">
        <f t="shared" si="3"/>
        <v>Designazione locale
-</v>
      </c>
      <c r="C102" s="117" t="s">
        <v>737</v>
      </c>
      <c r="D102" s="117" t="s">
        <v>738</v>
      </c>
      <c r="E102" s="234" t="s">
        <v>739</v>
      </c>
      <c r="F102" s="117" t="s">
        <v>740</v>
      </c>
    </row>
    <row r="103" spans="1:6" x14ac:dyDescent="0.2">
      <c r="A103" s="36" t="s">
        <v>193</v>
      </c>
      <c r="B103" s="36" t="str">
        <f t="shared" si="3"/>
        <v>Profondità dell'area usata
m</v>
      </c>
      <c r="C103" s="117" t="s">
        <v>892</v>
      </c>
      <c r="D103" s="117" t="s">
        <v>938</v>
      </c>
      <c r="E103" s="117" t="s">
        <v>935</v>
      </c>
      <c r="F103" s="117" t="s">
        <v>937</v>
      </c>
    </row>
    <row r="104" spans="1:6" x14ac:dyDescent="0.2">
      <c r="A104" s="36" t="s">
        <v>194</v>
      </c>
      <c r="B104" s="36" t="str">
        <f t="shared" si="3"/>
        <v>Raggio visivo
m</v>
      </c>
      <c r="C104" s="36" t="s">
        <v>905</v>
      </c>
      <c r="D104" s="117" t="s">
        <v>942</v>
      </c>
      <c r="E104" s="117" t="s">
        <v>943</v>
      </c>
      <c r="F104" s="117" t="s">
        <v>944</v>
      </c>
    </row>
    <row r="105" spans="1:6" x14ac:dyDescent="0.2">
      <c r="A105" s="36" t="s">
        <v>195</v>
      </c>
      <c r="B105" s="36" t="str">
        <f t="shared" si="3"/>
        <v>Livelli di visione
-</v>
      </c>
      <c r="C105" s="36" t="s">
        <v>894</v>
      </c>
      <c r="D105" s="117" t="s">
        <v>989</v>
      </c>
      <c r="E105" s="117" t="s">
        <v>945</v>
      </c>
      <c r="F105" s="117" t="s">
        <v>946</v>
      </c>
    </row>
    <row r="106" spans="1:6" x14ac:dyDescent="0.2">
      <c r="A106" s="36" t="s">
        <v>197</v>
      </c>
      <c r="B106" s="36" t="str">
        <f t="shared" si="3"/>
        <v>Risultato
-</v>
      </c>
      <c r="C106" s="117" t="s">
        <v>952</v>
      </c>
      <c r="D106" s="117" t="s">
        <v>953</v>
      </c>
      <c r="E106" s="234" t="s">
        <v>954</v>
      </c>
      <c r="F106" s="117" t="s">
        <v>955</v>
      </c>
    </row>
    <row r="107" spans="1:6" x14ac:dyDescent="0.2">
      <c r="A107" s="36" t="s">
        <v>198</v>
      </c>
      <c r="B107" s="36" t="str">
        <f t="shared" si="3"/>
        <v>Risultato
Pt.</v>
      </c>
      <c r="C107" s="117" t="s">
        <v>979</v>
      </c>
      <c r="D107" s="117" t="s">
        <v>980</v>
      </c>
      <c r="E107" s="234" t="s">
        <v>981</v>
      </c>
      <c r="F107" s="117" t="s">
        <v>982</v>
      </c>
    </row>
    <row r="108" spans="1:6" x14ac:dyDescent="0.2">
      <c r="A108" s="36" t="s">
        <v>570</v>
      </c>
      <c r="B108" s="36" t="str">
        <f t="shared" si="3"/>
        <v>Risultati</v>
      </c>
      <c r="C108" s="36" t="s">
        <v>124</v>
      </c>
      <c r="D108" s="36" t="s">
        <v>270</v>
      </c>
      <c r="E108" s="234" t="s">
        <v>379</v>
      </c>
      <c r="F108" s="117" t="s">
        <v>423</v>
      </c>
    </row>
    <row r="109" spans="1:6" x14ac:dyDescent="0.2">
      <c r="A109" s="36" t="s">
        <v>974</v>
      </c>
      <c r="B109" s="36" t="str">
        <f t="shared" si="3"/>
        <v>Risultati di questo foglio</v>
      </c>
      <c r="C109" s="36" t="s">
        <v>608</v>
      </c>
      <c r="D109" s="36" t="s">
        <v>561</v>
      </c>
      <c r="E109" s="234" t="s">
        <v>718</v>
      </c>
      <c r="F109" s="117" t="s">
        <v>562</v>
      </c>
    </row>
    <row r="110" spans="1:6" x14ac:dyDescent="0.2">
      <c r="A110" s="36" t="s">
        <v>971</v>
      </c>
      <c r="B110" s="36" t="str">
        <f t="shared" si="3"/>
        <v>Riporto da altri fogli</v>
      </c>
      <c r="C110" s="36" t="s">
        <v>609</v>
      </c>
      <c r="D110" s="36" t="s">
        <v>552</v>
      </c>
      <c r="E110" s="234" t="s">
        <v>719</v>
      </c>
      <c r="F110" s="117" t="s">
        <v>553</v>
      </c>
    </row>
    <row r="111" spans="1:6" x14ac:dyDescent="0.2">
      <c r="A111" s="36" t="s">
        <v>975</v>
      </c>
      <c r="B111" s="36" t="str">
        <f t="shared" si="3"/>
        <v>Risultati globali</v>
      </c>
      <c r="C111" s="36" t="s">
        <v>566</v>
      </c>
      <c r="D111" s="36" t="s">
        <v>567</v>
      </c>
      <c r="E111" s="234" t="s">
        <v>568</v>
      </c>
      <c r="F111" s="117" t="s">
        <v>569</v>
      </c>
    </row>
    <row r="112" spans="1:6" x14ac:dyDescent="0.2">
      <c r="A112" s="36" t="s">
        <v>574</v>
      </c>
      <c r="B112" s="36" t="str">
        <f t="shared" si="3"/>
        <v>Descrizione</v>
      </c>
      <c r="C112" s="36" t="s">
        <v>75</v>
      </c>
      <c r="D112" s="36" t="s">
        <v>563</v>
      </c>
      <c r="E112" s="234" t="s">
        <v>564</v>
      </c>
      <c r="F112" s="117" t="s">
        <v>565</v>
      </c>
    </row>
    <row r="113" spans="1:6" x14ac:dyDescent="0.2">
      <c r="A113" s="36" t="s">
        <v>976</v>
      </c>
      <c r="B113" s="36" t="str">
        <f t="shared" si="3"/>
        <v>Superficie netto</v>
      </c>
      <c r="C113" s="117" t="s">
        <v>846</v>
      </c>
      <c r="D113" s="117" t="s">
        <v>555</v>
      </c>
      <c r="E113" s="234" t="s">
        <v>847</v>
      </c>
      <c r="F113" s="117" t="s">
        <v>554</v>
      </c>
    </row>
    <row r="114" spans="1:6" x14ac:dyDescent="0.2">
      <c r="A114" s="36" t="s">
        <v>977</v>
      </c>
      <c r="B114" s="36" t="str">
        <f t="shared" si="3"/>
        <v>Risultato</v>
      </c>
      <c r="C114" s="117" t="s">
        <v>556</v>
      </c>
      <c r="D114" s="117" t="s">
        <v>557</v>
      </c>
      <c r="E114" s="234" t="s">
        <v>558</v>
      </c>
      <c r="F114" s="117" t="s">
        <v>559</v>
      </c>
    </row>
    <row r="115" spans="1:6" x14ac:dyDescent="0.2">
      <c r="A115" s="36" t="s">
        <v>972</v>
      </c>
      <c r="B115" s="36" t="str">
        <f t="shared" si="3"/>
        <v>Superficie netto</v>
      </c>
      <c r="C115" s="117" t="s">
        <v>846</v>
      </c>
      <c r="D115" s="117" t="s">
        <v>555</v>
      </c>
      <c r="E115" s="234" t="s">
        <v>847</v>
      </c>
      <c r="F115" s="117" t="s">
        <v>554</v>
      </c>
    </row>
    <row r="116" spans="1:6" x14ac:dyDescent="0.2">
      <c r="A116" s="36" t="s">
        <v>973</v>
      </c>
      <c r="B116" s="36" t="str">
        <f t="shared" si="3"/>
        <v>Superficie netto</v>
      </c>
      <c r="C116" s="117" t="s">
        <v>846</v>
      </c>
      <c r="D116" s="117" t="s">
        <v>555</v>
      </c>
      <c r="E116" s="234" t="s">
        <v>847</v>
      </c>
      <c r="F116" s="117" t="s">
        <v>554</v>
      </c>
    </row>
    <row r="117" spans="1:6" x14ac:dyDescent="0.2">
      <c r="A117" s="36" t="s">
        <v>575</v>
      </c>
      <c r="B117" s="36" t="str">
        <f t="shared" si="3"/>
        <v>Risultato</v>
      </c>
      <c r="C117" s="117" t="s">
        <v>556</v>
      </c>
      <c r="D117" s="117" t="s">
        <v>557</v>
      </c>
      <c r="E117" s="234" t="s">
        <v>558</v>
      </c>
      <c r="F117" s="117" t="s">
        <v>559</v>
      </c>
    </row>
    <row r="118" spans="1:6" x14ac:dyDescent="0.2">
      <c r="A118" s="36" t="s">
        <v>576</v>
      </c>
      <c r="B118" s="36" t="str">
        <f t="shared" si="3"/>
        <v>Risultato</v>
      </c>
      <c r="C118" s="117" t="s">
        <v>556</v>
      </c>
      <c r="D118" s="117" t="s">
        <v>557</v>
      </c>
      <c r="E118" s="234" t="s">
        <v>558</v>
      </c>
      <c r="F118" s="117" t="s">
        <v>559</v>
      </c>
    </row>
    <row r="119" spans="1:6" x14ac:dyDescent="0.2">
      <c r="A119" s="36" t="s">
        <v>581</v>
      </c>
      <c r="B119" s="36" t="str">
        <f t="shared" si="3"/>
        <v>Qualità della vista (in tutte le locali)</v>
      </c>
      <c r="C119" s="36" t="s">
        <v>948</v>
      </c>
      <c r="D119" s="36" t="s">
        <v>947</v>
      </c>
      <c r="E119" s="234" t="s">
        <v>949</v>
      </c>
      <c r="F119" s="36" t="s">
        <v>950</v>
      </c>
    </row>
    <row r="120" spans="1:6" x14ac:dyDescent="0.2">
      <c r="A120" s="36" t="s">
        <v>582</v>
      </c>
      <c r="B120" s="36" t="str">
        <f t="shared" si="3"/>
        <v>Quota di superficie con un risultato insufficiente (max.</v>
      </c>
      <c r="C120" s="36" t="s">
        <v>210</v>
      </c>
      <c r="D120" s="36" t="s">
        <v>272</v>
      </c>
      <c r="E120" s="234" t="s">
        <v>751</v>
      </c>
      <c r="F120" s="36" t="s">
        <v>752</v>
      </c>
    </row>
    <row r="121" spans="1:6" x14ac:dyDescent="0.2">
      <c r="A121" s="36" t="s">
        <v>583</v>
      </c>
      <c r="B121" s="36" t="str">
        <f t="shared" si="3"/>
        <v xml:space="preserve">Le esigenze per Minergie-Eco </v>
      </c>
      <c r="C121" s="36" t="s">
        <v>134</v>
      </c>
      <c r="D121" s="36" t="s">
        <v>380</v>
      </c>
      <c r="E121" s="234" t="s">
        <v>381</v>
      </c>
      <c r="F121" s="36" t="s">
        <v>442</v>
      </c>
    </row>
    <row r="123" spans="1:6" x14ac:dyDescent="0.2">
      <c r="A123" s="55" t="s">
        <v>220</v>
      </c>
      <c r="B123" s="55"/>
      <c r="C123" s="55"/>
      <c r="D123" s="55"/>
      <c r="E123" s="55"/>
      <c r="F123" s="55"/>
    </row>
    <row r="124" spans="1:6" x14ac:dyDescent="0.2">
      <c r="A124" s="55" t="s">
        <v>167</v>
      </c>
      <c r="B124" s="55" t="s">
        <v>168</v>
      </c>
      <c r="C124" s="55" t="str">
        <f>C$4</f>
        <v>Deutsch</v>
      </c>
      <c r="D124" s="55" t="str">
        <f>D$4</f>
        <v>Francais</v>
      </c>
      <c r="E124" s="55" t="str">
        <f>E$4</f>
        <v>Italiano</v>
      </c>
      <c r="F124" s="55" t="str">
        <f>F$4</f>
        <v>English</v>
      </c>
    </row>
    <row r="125" spans="1:6" x14ac:dyDescent="0.2">
      <c r="A125" s="36" t="s">
        <v>171</v>
      </c>
      <c r="B125" s="36" t="str">
        <f t="shared" ref="B125:B143" si="4">INDEX($C125:$F125,1,MATCH(Sprachwahl,ListSprache,0))</f>
        <v>Questionario ammodernamento</v>
      </c>
      <c r="C125" s="36" t="s">
        <v>221</v>
      </c>
      <c r="D125" s="36" t="s">
        <v>273</v>
      </c>
      <c r="E125" s="39" t="s">
        <v>424</v>
      </c>
      <c r="F125" s="36" t="s">
        <v>443</v>
      </c>
    </row>
    <row r="126" spans="1:6" x14ac:dyDescent="0.2">
      <c r="A126" s="36" t="s">
        <v>170</v>
      </c>
      <c r="B126" s="36" t="str">
        <f t="shared" si="4"/>
        <v>Domande</v>
      </c>
      <c r="C126" s="36" t="s">
        <v>51</v>
      </c>
      <c r="D126" s="36" t="s">
        <v>274</v>
      </c>
      <c r="E126" s="39" t="s">
        <v>425</v>
      </c>
      <c r="F126" s="36" t="s">
        <v>444</v>
      </c>
    </row>
    <row r="127" spans="1:6" x14ac:dyDescent="0.2">
      <c r="A127" s="36" t="s">
        <v>225</v>
      </c>
      <c r="B127" s="36" t="str">
        <f t="shared" si="4"/>
        <v>Risposte</v>
      </c>
      <c r="C127" s="36" t="s">
        <v>52</v>
      </c>
      <c r="D127" s="36" t="s">
        <v>275</v>
      </c>
      <c r="E127" s="39" t="s">
        <v>426</v>
      </c>
      <c r="F127" s="36" t="s">
        <v>445</v>
      </c>
    </row>
    <row r="128" spans="1:6" x14ac:dyDescent="0.2">
      <c r="A128" s="36" t="s">
        <v>172</v>
      </c>
      <c r="B128" s="36" t="str">
        <f t="shared" si="4"/>
        <v>Le aperture delle finestre sono generalmente mantenute o aumentate?</v>
      </c>
      <c r="C128" s="36" t="s">
        <v>55</v>
      </c>
      <c r="D128" s="36" t="s">
        <v>276</v>
      </c>
      <c r="E128" s="39" t="s">
        <v>427</v>
      </c>
      <c r="F128" s="36" t="s">
        <v>446</v>
      </c>
    </row>
    <row r="129" spans="1:6" x14ac:dyDescent="0.2">
      <c r="A129" s="36" t="s">
        <v>226</v>
      </c>
      <c r="B129" s="36" t="str">
        <f t="shared" si="4"/>
        <v>Le superfici di vetro sono generalmente mantenute o aumentate?</v>
      </c>
      <c r="C129" s="36" t="s">
        <v>56</v>
      </c>
      <c r="D129" s="36" t="s">
        <v>277</v>
      </c>
      <c r="E129" s="39" t="s">
        <v>428</v>
      </c>
      <c r="F129" s="36" t="s">
        <v>447</v>
      </c>
    </row>
    <row r="130" spans="1:6" x14ac:dyDescent="0.2">
      <c r="A130" s="36" t="s">
        <v>227</v>
      </c>
      <c r="B130" s="36" t="str">
        <f t="shared" si="4"/>
        <v>Il vetro scelto posside un fattore "g" alto?</v>
      </c>
      <c r="C130" s="36" t="s">
        <v>57</v>
      </c>
      <c r="D130" s="36" t="s">
        <v>278</v>
      </c>
      <c r="E130" s="39" t="s">
        <v>429</v>
      </c>
      <c r="F130" s="36" t="s">
        <v>448</v>
      </c>
    </row>
    <row r="131" spans="1:6" x14ac:dyDescent="0.2">
      <c r="A131" s="36" t="s">
        <v>174</v>
      </c>
      <c r="B131" s="36" t="str">
        <f t="shared" si="4"/>
        <v>Non sono previsti nuovi elementi che ombreggiano la facciata (es. balconi, gronde, sporgenze…) ?</v>
      </c>
      <c r="C131" s="36" t="s">
        <v>60</v>
      </c>
      <c r="D131" s="36" t="s">
        <v>279</v>
      </c>
      <c r="E131" s="39" t="s">
        <v>882</v>
      </c>
      <c r="F131" s="36" t="s">
        <v>449</v>
      </c>
    </row>
    <row r="132" spans="1:6" x14ac:dyDescent="0.2">
      <c r="A132" s="36" t="s">
        <v>228</v>
      </c>
      <c r="B132" s="36" t="str">
        <f t="shared" si="4"/>
        <v>I locali sono dipinti con colori chiari?</v>
      </c>
      <c r="C132" s="36" t="s">
        <v>58</v>
      </c>
      <c r="D132" s="36" t="s">
        <v>280</v>
      </c>
      <c r="E132" s="39" t="s">
        <v>430</v>
      </c>
      <c r="F132" s="36" t="s">
        <v>450</v>
      </c>
    </row>
    <row r="133" spans="1:6" x14ac:dyDescent="0.2">
      <c r="A133" s="36" t="s">
        <v>176</v>
      </c>
      <c r="B133" s="36" t="str">
        <f t="shared" si="4"/>
        <v>Riassunto</v>
      </c>
      <c r="C133" s="36" t="s">
        <v>1</v>
      </c>
      <c r="D133" s="36" t="s">
        <v>281</v>
      </c>
      <c r="E133" s="39" t="s">
        <v>365</v>
      </c>
      <c r="F133" s="36" t="s">
        <v>451</v>
      </c>
    </row>
    <row r="134" spans="1:6" x14ac:dyDescent="0.2">
      <c r="A134" s="36" t="s">
        <v>229</v>
      </c>
      <c r="B134" s="36" t="str">
        <f t="shared" si="4"/>
        <v>QUESTO FOGLIO DEVE ESSERE COMPLETATO UNICAMENTE IN CASO DI AMMODERNAMENTO</v>
      </c>
      <c r="C134" s="36" t="s">
        <v>222</v>
      </c>
      <c r="D134" s="36" t="s">
        <v>282</v>
      </c>
      <c r="E134" s="39" t="s">
        <v>431</v>
      </c>
      <c r="F134" s="36" t="s">
        <v>452</v>
      </c>
    </row>
    <row r="135" spans="1:6" x14ac:dyDescent="0.2">
      <c r="A135" s="36" t="s">
        <v>229</v>
      </c>
      <c r="B135" s="36" t="str">
        <f t="shared" si="4"/>
        <v>Il requisito MINERGIE-ECO per ammodernamenti é automaticamente rispettato con un valore di rispetto pari al 50% (sufficiente), non è necessario effettuare calcoli piu dettagliati.</v>
      </c>
      <c r="C135" s="36" t="s">
        <v>223</v>
      </c>
      <c r="D135" s="36" t="s">
        <v>283</v>
      </c>
      <c r="E135" s="39" t="s">
        <v>432</v>
      </c>
      <c r="F135" s="36" t="s">
        <v>454</v>
      </c>
    </row>
    <row r="136" spans="1:6" x14ac:dyDescent="0.2">
      <c r="A136" s="36" t="s">
        <v>229</v>
      </c>
      <c r="B136" s="36" t="str">
        <f t="shared" si="4"/>
        <v>Il requisito MINERGIE-ECO per ammodernamenti non é rispettato,  è necessario effettuare calcoli piu dettagliati (compilare il foglio calcolo illuminazione naturale).</v>
      </c>
      <c r="C136" s="36" t="s">
        <v>224</v>
      </c>
      <c r="D136" s="36" t="s">
        <v>284</v>
      </c>
      <c r="E136" s="39" t="s">
        <v>433</v>
      </c>
      <c r="F136" s="36" t="s">
        <v>453</v>
      </c>
    </row>
    <row r="137" spans="1:6" x14ac:dyDescent="0.2">
      <c r="A137" s="36" t="s">
        <v>230</v>
      </c>
      <c r="B137" s="36" t="str">
        <f t="shared" si="4"/>
        <v>Categorie degli edifici (cliccare su tasto)</v>
      </c>
      <c r="C137" s="36" t="s">
        <v>848</v>
      </c>
      <c r="D137" s="36" t="s">
        <v>849</v>
      </c>
      <c r="E137" s="39" t="s">
        <v>851</v>
      </c>
      <c r="F137" s="36" t="s">
        <v>850</v>
      </c>
    </row>
    <row r="138" spans="1:6" x14ac:dyDescent="0.2">
      <c r="A138" s="36" t="s">
        <v>178</v>
      </c>
      <c r="B138" s="36" t="str">
        <f t="shared" si="4"/>
        <v>Abitativo</v>
      </c>
      <c r="C138" s="36" t="s">
        <v>32</v>
      </c>
      <c r="D138" s="36" t="s">
        <v>285</v>
      </c>
      <c r="E138" s="39" t="s">
        <v>434</v>
      </c>
      <c r="F138" s="36" t="s">
        <v>455</v>
      </c>
    </row>
    <row r="139" spans="1:6" x14ac:dyDescent="0.2">
      <c r="A139" s="36" t="s">
        <v>235</v>
      </c>
      <c r="B139" s="36" t="str">
        <f t="shared" si="4"/>
        <v>Amministrativo</v>
      </c>
      <c r="C139" s="36" t="s">
        <v>59</v>
      </c>
      <c r="D139" s="36" t="s">
        <v>286</v>
      </c>
      <c r="E139" s="39" t="s">
        <v>435</v>
      </c>
      <c r="F139" s="36" t="s">
        <v>456</v>
      </c>
    </row>
    <row r="140" spans="1:6" x14ac:dyDescent="0.2">
      <c r="A140" s="36" t="s">
        <v>236</v>
      </c>
      <c r="B140" s="36" t="str">
        <f t="shared" si="4"/>
        <v>Scuola</v>
      </c>
      <c r="C140" s="36" t="s">
        <v>15</v>
      </c>
      <c r="D140" s="36" t="s">
        <v>287</v>
      </c>
      <c r="E140" s="39" t="s">
        <v>436</v>
      </c>
      <c r="F140" s="36" t="s">
        <v>457</v>
      </c>
    </row>
    <row r="141" spans="1:6" x14ac:dyDescent="0.2">
      <c r="A141" s="36" t="s">
        <v>237</v>
      </c>
      <c r="B141" s="36" t="str">
        <f t="shared" si="4"/>
        <v>Edificio con una piccola percentuale vetrata</v>
      </c>
      <c r="C141" s="36" t="s">
        <v>61</v>
      </c>
      <c r="D141" s="36" t="s">
        <v>288</v>
      </c>
      <c r="E141" s="39" t="s">
        <v>437</v>
      </c>
      <c r="F141" s="36" t="s">
        <v>458</v>
      </c>
    </row>
    <row r="142" spans="1:6" x14ac:dyDescent="0.2">
      <c r="A142" s="36" t="s">
        <v>238</v>
      </c>
      <c r="B142" s="36" t="str">
        <f t="shared" si="4"/>
        <v>Edifico con una percentuale vetrata media</v>
      </c>
      <c r="C142" s="36" t="s">
        <v>62</v>
      </c>
      <c r="D142" s="36" t="s">
        <v>289</v>
      </c>
      <c r="E142" s="39" t="s">
        <v>438</v>
      </c>
      <c r="F142" s="36" t="s">
        <v>459</v>
      </c>
    </row>
    <row r="143" spans="1:6" x14ac:dyDescent="0.2">
      <c r="A143" s="36" t="s">
        <v>239</v>
      </c>
      <c r="B143" s="36" t="str">
        <f t="shared" si="4"/>
        <v>Edificio con una grande percentuale vetrata</v>
      </c>
      <c r="C143" s="36" t="s">
        <v>63</v>
      </c>
      <c r="D143" s="36" t="s">
        <v>290</v>
      </c>
      <c r="E143" s="39" t="s">
        <v>439</v>
      </c>
      <c r="F143" s="36" t="s">
        <v>460</v>
      </c>
    </row>
    <row r="145" spans="1:6" x14ac:dyDescent="0.2">
      <c r="A145" s="55" t="s">
        <v>218</v>
      </c>
      <c r="B145" s="55"/>
      <c r="C145" s="55"/>
      <c r="D145" s="55"/>
      <c r="E145" s="55"/>
      <c r="F145" s="55"/>
    </row>
    <row r="146" spans="1:6" x14ac:dyDescent="0.2">
      <c r="A146" s="55" t="s">
        <v>167</v>
      </c>
      <c r="B146" s="55" t="s">
        <v>168</v>
      </c>
      <c r="C146" s="55" t="str">
        <f>C$4</f>
        <v>Deutsch</v>
      </c>
      <c r="D146" s="55" t="str">
        <f>D$4</f>
        <v>Francais</v>
      </c>
      <c r="E146" s="55" t="str">
        <f>E$4</f>
        <v>Italiano</v>
      </c>
      <c r="F146" s="55" t="str">
        <f>F$4</f>
        <v>English</v>
      </c>
    </row>
    <row r="147" spans="1:6" x14ac:dyDescent="0.2">
      <c r="A147" s="36" t="s">
        <v>88</v>
      </c>
      <c r="B147" s="36" t="str">
        <f t="shared" ref="B147:B180" si="5">INDEX($C147:$F147,1,MATCH(Sprachwahl,ListSprache,0))</f>
        <v>Sala espositiva</v>
      </c>
      <c r="C147" s="24" t="s">
        <v>17</v>
      </c>
      <c r="D147" s="38" t="s">
        <v>309</v>
      </c>
      <c r="E147" s="119" t="s">
        <v>481</v>
      </c>
      <c r="F147" s="36" t="s">
        <v>502</v>
      </c>
    </row>
    <row r="148" spans="1:6" x14ac:dyDescent="0.2">
      <c r="B148" s="36" t="str">
        <f t="shared" si="5"/>
        <v>Locale medico</v>
      </c>
      <c r="C148" s="38" t="s">
        <v>484</v>
      </c>
      <c r="D148" s="21" t="s">
        <v>310</v>
      </c>
      <c r="E148" s="120" t="s">
        <v>721</v>
      </c>
      <c r="F148" s="36" t="s">
        <v>503</v>
      </c>
    </row>
    <row r="149" spans="1:6" x14ac:dyDescent="0.2">
      <c r="B149" s="36" t="str">
        <f t="shared" si="5"/>
        <v>Camere d'ospedale</v>
      </c>
      <c r="C149" s="38" t="s">
        <v>304</v>
      </c>
      <c r="D149" s="21" t="s">
        <v>303</v>
      </c>
      <c r="E149" s="120" t="s">
        <v>482</v>
      </c>
      <c r="F149" s="36" t="s">
        <v>654</v>
      </c>
    </row>
    <row r="150" spans="1:6" x14ac:dyDescent="0.2">
      <c r="B150" s="36" t="str">
        <f t="shared" si="5"/>
        <v>Biblioteca</v>
      </c>
      <c r="C150" s="38" t="s">
        <v>92</v>
      </c>
      <c r="D150" s="38" t="s">
        <v>307</v>
      </c>
      <c r="E150" s="120" t="s">
        <v>470</v>
      </c>
      <c r="F150" s="36" t="s">
        <v>504</v>
      </c>
    </row>
    <row r="151" spans="1:6" x14ac:dyDescent="0.2">
      <c r="B151" s="36" t="str">
        <f t="shared" si="5"/>
        <v>Singoli uffici  o uffici collettivi</v>
      </c>
      <c r="C151" s="38" t="s">
        <v>89</v>
      </c>
      <c r="D151" s="38" t="s">
        <v>306</v>
      </c>
      <c r="E151" s="119" t="s">
        <v>464</v>
      </c>
      <c r="F151" s="36" t="s">
        <v>456</v>
      </c>
    </row>
    <row r="152" spans="1:6" x14ac:dyDescent="0.2">
      <c r="B152" s="36" t="str">
        <f t="shared" si="5"/>
        <v>Commercio specializzato</v>
      </c>
      <c r="C152" s="38" t="s">
        <v>95</v>
      </c>
      <c r="D152" s="89" t="s">
        <v>322</v>
      </c>
      <c r="E152" s="121" t="s">
        <v>489</v>
      </c>
      <c r="F152" s="36" t="s">
        <v>655</v>
      </c>
    </row>
    <row r="153" spans="1:6" x14ac:dyDescent="0.2">
      <c r="B153" s="36" t="str">
        <f t="shared" si="5"/>
        <v>Sala Fitness</v>
      </c>
      <c r="C153" s="21" t="s">
        <v>13</v>
      </c>
      <c r="D153" s="21" t="s">
        <v>311</v>
      </c>
      <c r="E153" s="121" t="s">
        <v>488</v>
      </c>
      <c r="F153" s="36" t="s">
        <v>505</v>
      </c>
    </row>
    <row r="154" spans="1:6" x14ac:dyDescent="0.2">
      <c r="B154" s="36" t="str">
        <f t="shared" si="5"/>
        <v>Open space</v>
      </c>
      <c r="C154" s="38" t="s">
        <v>8</v>
      </c>
      <c r="D154" s="38" t="s">
        <v>312</v>
      </c>
      <c r="E154" s="119" t="s">
        <v>465</v>
      </c>
      <c r="F154" s="36" t="s">
        <v>506</v>
      </c>
    </row>
    <row r="155" spans="1:6" x14ac:dyDescent="0.2">
      <c r="B155" s="36" t="str">
        <f t="shared" si="5"/>
        <v>Auditorio</v>
      </c>
      <c r="C155" s="38" t="s">
        <v>0</v>
      </c>
      <c r="D155" s="38" t="s">
        <v>313</v>
      </c>
      <c r="E155" s="119" t="s">
        <v>471</v>
      </c>
      <c r="F155" s="36" t="s">
        <v>507</v>
      </c>
    </row>
    <row r="156" spans="1:6" x14ac:dyDescent="0.2">
      <c r="B156" s="36" t="str">
        <f t="shared" si="5"/>
        <v>Ricezione hotel/Lobby</v>
      </c>
      <c r="C156" s="37" t="s">
        <v>14</v>
      </c>
      <c r="D156" s="37" t="s">
        <v>305</v>
      </c>
      <c r="E156" s="122" t="s">
        <v>462</v>
      </c>
      <c r="F156" s="36" t="s">
        <v>508</v>
      </c>
    </row>
    <row r="157" spans="1:6" x14ac:dyDescent="0.2">
      <c r="B157" s="36" t="str">
        <f t="shared" si="5"/>
        <v>Camera d'hotel</v>
      </c>
      <c r="C157" s="37" t="s">
        <v>31</v>
      </c>
      <c r="D157" s="37" t="s">
        <v>299</v>
      </c>
      <c r="E157" s="122" t="s">
        <v>463</v>
      </c>
      <c r="F157" s="36" t="s">
        <v>509</v>
      </c>
    </row>
    <row r="158" spans="1:6" x14ac:dyDescent="0.2">
      <c r="B158" s="36" t="str">
        <f t="shared" si="5"/>
        <v>Cucina ristorante self-service</v>
      </c>
      <c r="C158" s="24" t="s">
        <v>29</v>
      </c>
      <c r="D158" s="38" t="s">
        <v>300</v>
      </c>
      <c r="E158" s="119" t="s">
        <v>478</v>
      </c>
      <c r="F158" s="36" t="s">
        <v>510</v>
      </c>
    </row>
    <row r="159" spans="1:6" x14ac:dyDescent="0.2">
      <c r="B159" s="36" t="str">
        <f t="shared" si="5"/>
        <v>Cucina ristorante</v>
      </c>
      <c r="C159" s="24" t="s">
        <v>28</v>
      </c>
      <c r="D159" s="38" t="s">
        <v>301</v>
      </c>
      <c r="E159" s="119" t="s">
        <v>477</v>
      </c>
      <c r="F159" s="36" t="s">
        <v>511</v>
      </c>
    </row>
    <row r="160" spans="1:6" x14ac:dyDescent="0.2">
      <c r="B160" s="36" t="str">
        <f t="shared" si="5"/>
        <v>Cucina</v>
      </c>
      <c r="C160" s="27" t="s">
        <v>98</v>
      </c>
      <c r="D160" s="89" t="s">
        <v>326</v>
      </c>
      <c r="E160" s="121" t="s">
        <v>490</v>
      </c>
      <c r="F160" s="36" t="s">
        <v>512</v>
      </c>
    </row>
    <row r="161" spans="2:6" x14ac:dyDescent="0.2">
      <c r="B161" s="36" t="str">
        <f t="shared" si="5"/>
        <v>Laboratorio</v>
      </c>
      <c r="C161" s="27" t="s">
        <v>97</v>
      </c>
      <c r="D161" s="89" t="s">
        <v>325</v>
      </c>
      <c r="E161" s="121" t="s">
        <v>487</v>
      </c>
      <c r="F161" s="36" t="s">
        <v>513</v>
      </c>
    </row>
    <row r="162" spans="2:6" x14ac:dyDescent="0.2">
      <c r="B162" s="36" t="str">
        <f t="shared" si="5"/>
        <v>Commercio alimentari</v>
      </c>
      <c r="C162" s="38" t="s">
        <v>94</v>
      </c>
      <c r="D162" s="89" t="s">
        <v>321</v>
      </c>
      <c r="E162" s="121" t="s">
        <v>473</v>
      </c>
      <c r="F162" s="36" t="s">
        <v>514</v>
      </c>
    </row>
    <row r="163" spans="2:6" x14ac:dyDescent="0.2">
      <c r="B163" s="36" t="str">
        <f t="shared" si="5"/>
        <v>Aula docenti</v>
      </c>
      <c r="C163" s="38" t="s">
        <v>91</v>
      </c>
      <c r="D163" s="21" t="s">
        <v>320</v>
      </c>
      <c r="E163" s="120" t="s">
        <v>468</v>
      </c>
      <c r="F163" s="36" t="s">
        <v>515</v>
      </c>
    </row>
    <row r="164" spans="2:6" x14ac:dyDescent="0.2">
      <c r="B164" s="36" t="str">
        <f t="shared" si="5"/>
        <v>Sala multiuso</v>
      </c>
      <c r="C164" s="24" t="s">
        <v>16</v>
      </c>
      <c r="D164" s="89" t="s">
        <v>323</v>
      </c>
      <c r="E164" s="119" t="s">
        <v>480</v>
      </c>
      <c r="F164" s="36" t="s">
        <v>656</v>
      </c>
    </row>
    <row r="165" spans="2:6" x14ac:dyDescent="0.2">
      <c r="B165" s="36" t="str">
        <f t="shared" si="5"/>
        <v>Produzione (di precisione)</v>
      </c>
      <c r="C165" s="21" t="s">
        <v>20</v>
      </c>
      <c r="D165" s="21" t="s">
        <v>314</v>
      </c>
      <c r="E165" s="120" t="s">
        <v>486</v>
      </c>
      <c r="F165" s="36" t="s">
        <v>516</v>
      </c>
    </row>
    <row r="166" spans="2:6" x14ac:dyDescent="0.2">
      <c r="B166" s="36" t="str">
        <f t="shared" si="5"/>
        <v>Produzione (lavori pesanti)</v>
      </c>
      <c r="C166" s="21" t="s">
        <v>19</v>
      </c>
      <c r="D166" s="21" t="s">
        <v>315</v>
      </c>
      <c r="E166" s="120" t="s">
        <v>485</v>
      </c>
      <c r="F166" s="36" t="s">
        <v>517</v>
      </c>
    </row>
    <row r="167" spans="2:6" x14ac:dyDescent="0.2">
      <c r="B167" s="36" t="str">
        <f t="shared" si="5"/>
        <v>Ristorante</v>
      </c>
      <c r="C167" s="21" t="s">
        <v>11</v>
      </c>
      <c r="D167" s="21" t="s">
        <v>11</v>
      </c>
      <c r="E167" s="121" t="s">
        <v>475</v>
      </c>
      <c r="F167" s="36" t="s">
        <v>11</v>
      </c>
    </row>
    <row r="168" spans="2:6" x14ac:dyDescent="0.2">
      <c r="B168" s="36" t="str">
        <f t="shared" si="5"/>
        <v>Sportello/Accettazione</v>
      </c>
      <c r="C168" s="38" t="s">
        <v>90</v>
      </c>
      <c r="D168" s="38" t="s">
        <v>316</v>
      </c>
      <c r="E168" s="119" t="s">
        <v>467</v>
      </c>
      <c r="F168" s="36" t="s">
        <v>657</v>
      </c>
    </row>
    <row r="169" spans="2:6" x14ac:dyDescent="0.2">
      <c r="B169" s="36" t="str">
        <f t="shared" si="5"/>
        <v>Aule speciali</v>
      </c>
      <c r="C169" s="38" t="s">
        <v>93</v>
      </c>
      <c r="D169" s="38" t="s">
        <v>317</v>
      </c>
      <c r="E169" s="119" t="s">
        <v>472</v>
      </c>
      <c r="F169" s="36" t="s">
        <v>658</v>
      </c>
    </row>
    <row r="170" spans="2:6" x14ac:dyDescent="0.2">
      <c r="B170" s="36" t="str">
        <f t="shared" si="5"/>
        <v>Aule</v>
      </c>
      <c r="C170" s="38" t="s">
        <v>10</v>
      </c>
      <c r="D170" s="38" t="s">
        <v>308</v>
      </c>
      <c r="E170" s="119" t="s">
        <v>469</v>
      </c>
      <c r="F170" s="36" t="s">
        <v>518</v>
      </c>
    </row>
    <row r="171" spans="2:6" x14ac:dyDescent="0.2">
      <c r="B171" s="36" t="str">
        <f t="shared" si="5"/>
        <v>Piscina (fuori terra)</v>
      </c>
      <c r="C171" s="38" t="s">
        <v>1043</v>
      </c>
      <c r="D171" s="38" t="s">
        <v>1053</v>
      </c>
      <c r="E171" s="121" t="s">
        <v>1055</v>
      </c>
      <c r="F171" s="36" t="s">
        <v>1057</v>
      </c>
    </row>
    <row r="172" spans="2:6" x14ac:dyDescent="0.2">
      <c r="B172" s="36" t="str">
        <f t="shared" si="5"/>
        <v>Piscina (sotto terreno)</v>
      </c>
      <c r="C172" s="38" t="s">
        <v>1046</v>
      </c>
      <c r="D172" s="38" t="s">
        <v>1054</v>
      </c>
      <c r="E172" s="121" t="s">
        <v>1056</v>
      </c>
      <c r="F172" s="36" t="s">
        <v>1058</v>
      </c>
    </row>
    <row r="173" spans="2:6" x14ac:dyDescent="0.2">
      <c r="B173" s="36" t="str">
        <f t="shared" si="5"/>
        <v>Ristorante self-service</v>
      </c>
      <c r="C173" s="21" t="s">
        <v>12</v>
      </c>
      <c r="D173" s="21" t="s">
        <v>302</v>
      </c>
      <c r="E173" s="120" t="s">
        <v>476</v>
      </c>
      <c r="F173" s="36" t="s">
        <v>519</v>
      </c>
    </row>
    <row r="174" spans="2:6" x14ac:dyDescent="0.2">
      <c r="B174" s="36" t="str">
        <f t="shared" si="5"/>
        <v>Sala riunioni</v>
      </c>
      <c r="C174" s="38" t="s">
        <v>9</v>
      </c>
      <c r="D174" s="38" t="s">
        <v>318</v>
      </c>
      <c r="E174" s="119" t="s">
        <v>466</v>
      </c>
      <c r="F174" s="36" t="s">
        <v>520</v>
      </c>
    </row>
    <row r="175" spans="2:6" x14ac:dyDescent="0.2">
      <c r="B175" s="36" t="str">
        <f t="shared" si="5"/>
        <v>Sala infermieri</v>
      </c>
      <c r="C175" s="21" t="s">
        <v>18</v>
      </c>
      <c r="D175" s="21" t="s">
        <v>319</v>
      </c>
      <c r="E175" s="120" t="s">
        <v>483</v>
      </c>
      <c r="F175" s="36" t="s">
        <v>659</v>
      </c>
    </row>
    <row r="176" spans="2:6" x14ac:dyDescent="0.2">
      <c r="B176" s="36" t="str">
        <f t="shared" si="5"/>
        <v>Palestra (fuori terra)</v>
      </c>
      <c r="C176" s="38" t="s">
        <v>1044</v>
      </c>
      <c r="D176" s="38" t="s">
        <v>1051</v>
      </c>
      <c r="E176" s="121" t="s">
        <v>1052</v>
      </c>
      <c r="F176" s="36" t="s">
        <v>1049</v>
      </c>
    </row>
    <row r="177" spans="1:10" x14ac:dyDescent="0.2">
      <c r="B177" s="36" t="str">
        <f t="shared" si="5"/>
        <v>Palestra (sotto terreno)</v>
      </c>
      <c r="C177" s="38" t="s">
        <v>1045</v>
      </c>
      <c r="D177" s="38" t="s">
        <v>1050</v>
      </c>
      <c r="E177" s="121" t="s">
        <v>1047</v>
      </c>
      <c r="F177" s="36" t="s">
        <v>1048</v>
      </c>
    </row>
    <row r="178" spans="1:10" x14ac:dyDescent="0.2">
      <c r="B178" s="36" t="str">
        <f t="shared" si="5"/>
        <v>Commercio mobili, fai da te e giardino</v>
      </c>
      <c r="C178" s="38" t="s">
        <v>96</v>
      </c>
      <c r="D178" s="89" t="s">
        <v>324</v>
      </c>
      <c r="E178" s="119" t="s">
        <v>474</v>
      </c>
      <c r="F178" s="36" t="s">
        <v>660</v>
      </c>
    </row>
    <row r="179" spans="1:10" x14ac:dyDescent="0.2">
      <c r="B179" s="36" t="str">
        <f t="shared" si="5"/>
        <v>Sala per spettacoli</v>
      </c>
      <c r="C179" s="24" t="s">
        <v>30</v>
      </c>
      <c r="D179" s="89" t="s">
        <v>327</v>
      </c>
      <c r="E179" s="119" t="s">
        <v>479</v>
      </c>
      <c r="F179" s="36" t="s">
        <v>661</v>
      </c>
    </row>
    <row r="180" spans="1:10" x14ac:dyDescent="0.2">
      <c r="B180" s="36" t="str">
        <f t="shared" si="5"/>
        <v>Soggiorno, camera</v>
      </c>
      <c r="C180" s="37" t="s">
        <v>102</v>
      </c>
      <c r="D180" s="37" t="s">
        <v>298</v>
      </c>
      <c r="E180" s="121" t="s">
        <v>461</v>
      </c>
      <c r="F180" s="36" t="s">
        <v>662</v>
      </c>
    </row>
    <row r="182" spans="1:10" x14ac:dyDescent="0.2">
      <c r="A182" s="36" t="s">
        <v>116</v>
      </c>
      <c r="B182" s="36" t="str">
        <f>INDEX($C182:$F182,1,MATCH(Sprachwahl,ListSprache,0))</f>
        <v>chiaro</v>
      </c>
      <c r="C182" s="27" t="s">
        <v>117</v>
      </c>
      <c r="D182" s="36" t="s">
        <v>328</v>
      </c>
      <c r="E182" s="36" t="s">
        <v>491</v>
      </c>
      <c r="F182" s="36" t="s">
        <v>521</v>
      </c>
    </row>
    <row r="183" spans="1:10" x14ac:dyDescent="0.2">
      <c r="B183" s="36" t="str">
        <f>INDEX($C183:$F183,1,MATCH(Sprachwahl,ListSprache,0))</f>
        <v>normale</v>
      </c>
      <c r="C183" s="27" t="s">
        <v>119</v>
      </c>
      <c r="D183" s="36" t="s">
        <v>21</v>
      </c>
      <c r="E183" s="36" t="s">
        <v>492</v>
      </c>
      <c r="F183" s="36" t="s">
        <v>21</v>
      </c>
    </row>
    <row r="184" spans="1:10" x14ac:dyDescent="0.2">
      <c r="B184" s="36" t="str">
        <f>INDEX($C184:$F184,1,MATCH(Sprachwahl,ListSprache,0))</f>
        <v>scuro</v>
      </c>
      <c r="C184" s="27" t="s">
        <v>118</v>
      </c>
      <c r="D184" s="36" t="s">
        <v>329</v>
      </c>
      <c r="E184" s="36" t="s">
        <v>493</v>
      </c>
      <c r="F184" s="36" t="s">
        <v>522</v>
      </c>
    </row>
    <row r="186" spans="1:10" x14ac:dyDescent="0.2">
      <c r="A186" s="36" t="s">
        <v>73</v>
      </c>
      <c r="B186" s="36" t="str">
        <f>INDEX($C186:$F186,1,MATCH(Sprachwahl,ListSprache,0))</f>
        <v>Lamelle chiare con sistema di riflessione</v>
      </c>
      <c r="C186" s="27" t="s">
        <v>103</v>
      </c>
      <c r="D186" s="36" t="s">
        <v>332</v>
      </c>
      <c r="E186" s="39" t="s">
        <v>542</v>
      </c>
      <c r="F186" s="36" t="s">
        <v>537</v>
      </c>
      <c r="J186" s="39"/>
    </row>
    <row r="187" spans="1:10" x14ac:dyDescent="0.2">
      <c r="B187" s="36" t="str">
        <f>INDEX($C187:$F187,1,MATCH(Sprachwahl,ListSprache,0))</f>
        <v>Lamelle chiare senza sistema di riflessione</v>
      </c>
      <c r="C187" s="27" t="s">
        <v>104</v>
      </c>
      <c r="D187" s="36" t="s">
        <v>333</v>
      </c>
      <c r="E187" s="39" t="s">
        <v>543</v>
      </c>
      <c r="F187" s="36" t="s">
        <v>538</v>
      </c>
      <c r="J187" s="39"/>
    </row>
    <row r="188" spans="1:10" x14ac:dyDescent="0.2">
      <c r="B188" s="36" t="str">
        <f>INDEX($C188:$F188,1,MATCH(Sprachwahl,ListSprache,0))</f>
        <v>Lamelle media chiare o tenda traslucida</v>
      </c>
      <c r="C188" s="27" t="s">
        <v>105</v>
      </c>
      <c r="D188" s="36" t="s">
        <v>334</v>
      </c>
      <c r="E188" s="39" t="s">
        <v>722</v>
      </c>
      <c r="F188" s="36" t="s">
        <v>539</v>
      </c>
      <c r="J188" s="39"/>
    </row>
    <row r="189" spans="1:10" x14ac:dyDescent="0.2">
      <c r="B189" s="36" t="str">
        <f>INDEX($C189:$F189,1,MATCH(Sprachwahl,ListSprache,0))</f>
        <v>Lamelle scure o tenda poco traslucida</v>
      </c>
      <c r="C189" s="27" t="s">
        <v>151</v>
      </c>
      <c r="D189" s="36" t="s">
        <v>335</v>
      </c>
      <c r="E189" s="39" t="s">
        <v>723</v>
      </c>
      <c r="F189" s="36" t="s">
        <v>540</v>
      </c>
      <c r="J189" s="39"/>
    </row>
    <row r="190" spans="1:10" x14ac:dyDescent="0.2">
      <c r="B190" s="36" t="str">
        <f>INDEX($C190:$F190,1,MATCH(Sprachwahl,ListSprache,0))</f>
        <v>tenda non traslucida</v>
      </c>
      <c r="C190" s="27" t="s">
        <v>106</v>
      </c>
      <c r="D190" s="36" t="s">
        <v>336</v>
      </c>
      <c r="E190" s="39" t="s">
        <v>724</v>
      </c>
      <c r="F190" s="36" t="s">
        <v>541</v>
      </c>
      <c r="J190" s="39"/>
    </row>
    <row r="191" spans="1:10" x14ac:dyDescent="0.2">
      <c r="E191" s="39"/>
      <c r="J191" s="39"/>
    </row>
    <row r="192" spans="1:10" x14ac:dyDescent="0.2">
      <c r="A192" s="36" t="s">
        <v>107</v>
      </c>
      <c r="B192" s="36" t="str">
        <f>INDEX($C192:$F192,1,MATCH(Sprachwahl,ListSprache,0))</f>
        <v>Motorizzato, automatico con guida per le lamelle</v>
      </c>
      <c r="C192" s="27" t="s">
        <v>108</v>
      </c>
      <c r="D192" s="36" t="s">
        <v>337</v>
      </c>
      <c r="E192" s="39" t="s">
        <v>725</v>
      </c>
      <c r="F192" s="36" t="s">
        <v>533</v>
      </c>
      <c r="J192" s="39"/>
    </row>
    <row r="193" spans="1:10" x14ac:dyDescent="0.2">
      <c r="B193" s="36" t="str">
        <f>INDEX($C193:$F193,1,MATCH(Sprachwahl,ListSprache,0))</f>
        <v>Motorizzato, automatico, tenendo conto degli ombrggiamenti</v>
      </c>
      <c r="C193" s="27" t="s">
        <v>111</v>
      </c>
      <c r="D193" s="36" t="s">
        <v>338</v>
      </c>
      <c r="E193" s="39" t="s">
        <v>726</v>
      </c>
      <c r="F193" s="36" t="s">
        <v>532</v>
      </c>
      <c r="J193" s="39"/>
    </row>
    <row r="194" spans="1:10" x14ac:dyDescent="0.2">
      <c r="B194" s="36" t="str">
        <f>INDEX($C194:$F194,1,MATCH(Sprachwahl,ListSprache,0))</f>
        <v>Motorizzato, automatico</v>
      </c>
      <c r="C194" s="27" t="s">
        <v>109</v>
      </c>
      <c r="D194" s="36" t="s">
        <v>339</v>
      </c>
      <c r="E194" s="39" t="s">
        <v>544</v>
      </c>
      <c r="F194" s="36" t="s">
        <v>531</v>
      </c>
      <c r="J194" s="39"/>
    </row>
    <row r="195" spans="1:10" x14ac:dyDescent="0.2">
      <c r="B195" s="36" t="str">
        <f>INDEX($C195:$F195,1,MATCH(Sprachwahl,ListSprache,0))</f>
        <v>Motorizzato,  manuale</v>
      </c>
      <c r="C195" s="27" t="s">
        <v>112</v>
      </c>
      <c r="D195" s="36" t="s">
        <v>340</v>
      </c>
      <c r="E195" s="39" t="s">
        <v>727</v>
      </c>
      <c r="F195" s="36" t="s">
        <v>530</v>
      </c>
      <c r="J195" s="39"/>
    </row>
    <row r="196" spans="1:10" x14ac:dyDescent="0.2">
      <c r="B196" s="36" t="str">
        <f>INDEX($C196:$F196,1,MATCH(Sprachwahl,ListSprache,0))</f>
        <v>Manuale</v>
      </c>
      <c r="C196" s="27" t="s">
        <v>110</v>
      </c>
      <c r="D196" s="36" t="s">
        <v>341</v>
      </c>
      <c r="E196" s="39" t="s">
        <v>501</v>
      </c>
      <c r="F196" s="36" t="s">
        <v>523</v>
      </c>
      <c r="J196" s="39"/>
    </row>
    <row r="197" spans="1:10" x14ac:dyDescent="0.2">
      <c r="E197" s="39"/>
      <c r="J197" s="39"/>
    </row>
    <row r="198" spans="1:10" x14ac:dyDescent="0.2">
      <c r="A198" s="36" t="s">
        <v>83</v>
      </c>
      <c r="B198" s="36" t="str">
        <f>INDEX($C198:$F198,1,MATCH(Sprachwahl,ListSprache,0))</f>
        <v>Terreno aperto, o poco ombraggiamento</v>
      </c>
      <c r="C198" s="27" t="s">
        <v>84</v>
      </c>
      <c r="D198" s="36" t="s">
        <v>342</v>
      </c>
      <c r="E198" s="39" t="s">
        <v>728</v>
      </c>
      <c r="F198" s="36" t="s">
        <v>536</v>
      </c>
      <c r="J198" s="39"/>
    </row>
    <row r="199" spans="1:10" x14ac:dyDescent="0.2">
      <c r="B199" s="36" t="str">
        <f>INDEX($C199:$F199,1,MATCH(Sprachwahl,ListSprache,0))</f>
        <v>Ombraggiamento medio, angolo d'ombraggiamento tra i 15° e i 35°</v>
      </c>
      <c r="C199" s="27" t="s">
        <v>85</v>
      </c>
      <c r="D199" s="36" t="s">
        <v>343</v>
      </c>
      <c r="E199" s="39" t="s">
        <v>729</v>
      </c>
      <c r="F199" s="36" t="s">
        <v>535</v>
      </c>
      <c r="J199" s="39"/>
    </row>
    <row r="200" spans="1:10" x14ac:dyDescent="0.2">
      <c r="B200" s="36" t="str">
        <f>INDEX($C200:$F200,1,MATCH(Sprachwahl,ListSprache,0))</f>
        <v>Situato in città, ombraggiamento importante</v>
      </c>
      <c r="C200" s="27" t="s">
        <v>86</v>
      </c>
      <c r="D200" s="36" t="s">
        <v>344</v>
      </c>
      <c r="E200" s="39" t="s">
        <v>545</v>
      </c>
      <c r="F200" s="36" t="s">
        <v>534</v>
      </c>
      <c r="J200" s="39"/>
    </row>
    <row r="201" spans="1:10" x14ac:dyDescent="0.2">
      <c r="J201" s="39"/>
    </row>
    <row r="202" spans="1:10" x14ac:dyDescent="0.2">
      <c r="A202" s="36" t="s">
        <v>895</v>
      </c>
      <c r="B202" s="36" t="str">
        <f t="shared" ref="B202:B208" si="6">INDEX($C202:$F202,1,MATCH(Sprachwahl,ListSprache,0))</f>
        <v>Solo paesaggio</v>
      </c>
      <c r="C202" s="27" t="s">
        <v>899</v>
      </c>
      <c r="D202" s="36" t="s">
        <v>914</v>
      </c>
      <c r="E202" s="36" t="s">
        <v>915</v>
      </c>
      <c r="F202" s="36" t="s">
        <v>909</v>
      </c>
      <c r="J202" s="39"/>
    </row>
    <row r="203" spans="1:10" x14ac:dyDescent="0.2">
      <c r="B203" s="36" t="str">
        <f t="shared" si="6"/>
        <v>Paesaggio e terra</v>
      </c>
      <c r="C203" s="27" t="s">
        <v>896</v>
      </c>
      <c r="D203" s="36" t="s">
        <v>922</v>
      </c>
      <c r="E203" s="36" t="s">
        <v>918</v>
      </c>
      <c r="F203" s="36" t="s">
        <v>926</v>
      </c>
      <c r="J203" s="39"/>
    </row>
    <row r="204" spans="1:10" x14ac:dyDescent="0.2">
      <c r="B204" s="36" t="str">
        <f t="shared" si="6"/>
        <v>Paesaggio e cielo</v>
      </c>
      <c r="C204" s="27" t="s">
        <v>897</v>
      </c>
      <c r="D204" s="36" t="s">
        <v>912</v>
      </c>
      <c r="E204" s="36" t="s">
        <v>916</v>
      </c>
      <c r="F204" s="36" t="s">
        <v>910</v>
      </c>
      <c r="J204" s="39"/>
    </row>
    <row r="205" spans="1:10" x14ac:dyDescent="0.2">
      <c r="B205" s="36" t="str">
        <f t="shared" si="6"/>
        <v>Paesaggio, terra e cielo</v>
      </c>
      <c r="C205" s="27" t="s">
        <v>898</v>
      </c>
      <c r="D205" s="36" t="s">
        <v>923</v>
      </c>
      <c r="E205" s="36" t="s">
        <v>919</v>
      </c>
      <c r="F205" s="36" t="s">
        <v>927</v>
      </c>
      <c r="J205" s="39"/>
    </row>
    <row r="206" spans="1:10" x14ac:dyDescent="0.2">
      <c r="B206" s="36" t="str">
        <f t="shared" si="6"/>
        <v>Solo terra</v>
      </c>
      <c r="C206" s="27" t="s">
        <v>900</v>
      </c>
      <c r="D206" s="36" t="s">
        <v>924</v>
      </c>
      <c r="E206" s="36" t="s">
        <v>920</v>
      </c>
      <c r="F206" s="36" t="s">
        <v>928</v>
      </c>
      <c r="J206" s="39"/>
    </row>
    <row r="207" spans="1:10" x14ac:dyDescent="0.2">
      <c r="B207" s="36" t="str">
        <f t="shared" si="6"/>
        <v>Solo cielo</v>
      </c>
      <c r="C207" s="27" t="s">
        <v>901</v>
      </c>
      <c r="D207" s="36" t="s">
        <v>913</v>
      </c>
      <c r="E207" s="36" t="s">
        <v>917</v>
      </c>
      <c r="F207" s="36" t="s">
        <v>911</v>
      </c>
      <c r="J207" s="39"/>
    </row>
    <row r="208" spans="1:10" x14ac:dyDescent="0.2">
      <c r="B208" s="36" t="str">
        <f t="shared" si="6"/>
        <v>terra e cielo</v>
      </c>
      <c r="C208" s="27" t="s">
        <v>902</v>
      </c>
      <c r="D208" s="36" t="s">
        <v>925</v>
      </c>
      <c r="E208" s="36" t="s">
        <v>921</v>
      </c>
      <c r="F208" s="36" t="s">
        <v>929</v>
      </c>
      <c r="J208" s="39"/>
    </row>
    <row r="209" spans="1:10" x14ac:dyDescent="0.2">
      <c r="J209" s="39"/>
    </row>
    <row r="210" spans="1:10" x14ac:dyDescent="0.2">
      <c r="A210" s="36" t="s">
        <v>957</v>
      </c>
      <c r="B210" s="36" t="str">
        <f>INDEX($C210:$F210,1,MATCH(Sprachwahl,ListSprache,0))</f>
        <v>Alto</v>
      </c>
      <c r="C210" s="36" t="s">
        <v>958</v>
      </c>
      <c r="D210" s="36" t="s">
        <v>965</v>
      </c>
      <c r="E210" s="36" t="s">
        <v>963</v>
      </c>
      <c r="F210" s="36" t="s">
        <v>961</v>
      </c>
      <c r="J210" s="39"/>
    </row>
    <row r="211" spans="1:10" x14ac:dyDescent="0.2">
      <c r="B211" s="36" t="str">
        <f>INDEX($C211:$F211,1,MATCH(Sprachwahl,ListSprache,0))</f>
        <v>Media</v>
      </c>
      <c r="C211" s="36" t="s">
        <v>959</v>
      </c>
      <c r="D211" s="36" t="s">
        <v>966</v>
      </c>
      <c r="E211" s="36" t="s">
        <v>967</v>
      </c>
      <c r="F211" s="36" t="s">
        <v>962</v>
      </c>
      <c r="J211" s="39"/>
    </row>
    <row r="212" spans="1:10" x14ac:dyDescent="0.2">
      <c r="B212" s="36" t="str">
        <f>INDEX($C212:$F212,1,MATCH(Sprachwahl,ListSprache,0))</f>
        <v>Minimo</v>
      </c>
      <c r="C212" s="36" t="s">
        <v>960</v>
      </c>
      <c r="D212" s="36" t="s">
        <v>960</v>
      </c>
      <c r="E212" s="36" t="s">
        <v>964</v>
      </c>
      <c r="F212" s="36" t="s">
        <v>960</v>
      </c>
      <c r="J212" s="39"/>
    </row>
    <row r="213" spans="1:10" x14ac:dyDescent="0.2">
      <c r="B213" s="36" t="str">
        <f>INDEX($C213:$F213,1,MATCH(Sprachwahl,ListSprache,0))</f>
        <v>Insufficiente</v>
      </c>
      <c r="C213" s="36" t="s">
        <v>133</v>
      </c>
      <c r="D213" s="36" t="s">
        <v>970</v>
      </c>
      <c r="E213" s="36" t="s">
        <v>968</v>
      </c>
      <c r="F213" s="36" t="s">
        <v>969</v>
      </c>
      <c r="J213" s="39"/>
    </row>
    <row r="214" spans="1:10" x14ac:dyDescent="0.2">
      <c r="J214" s="39"/>
    </row>
    <row r="215" spans="1:10" x14ac:dyDescent="0.2">
      <c r="A215" s="36" t="s">
        <v>219</v>
      </c>
      <c r="B215" s="36" t="str">
        <f>INDEX($C215:$F215,1,MATCH(Sprachwahl,ListSprache,0))</f>
        <v>sono ampiamente soddisfatte</v>
      </c>
      <c r="C215" s="27" t="s">
        <v>162</v>
      </c>
      <c r="D215" s="36" t="s">
        <v>254</v>
      </c>
      <c r="E215" s="36" t="s">
        <v>495</v>
      </c>
      <c r="F215" s="36" t="s">
        <v>883</v>
      </c>
    </row>
    <row r="216" spans="1:10" x14ac:dyDescent="0.2">
      <c r="B216" s="36" t="str">
        <f>INDEX($C216:$F216,1,MATCH(Sprachwahl,ListSprache,0))</f>
        <v>sono soddisfatte</v>
      </c>
      <c r="C216" s="27" t="s">
        <v>163</v>
      </c>
      <c r="D216" s="36" t="s">
        <v>252</v>
      </c>
      <c r="E216" s="36" t="s">
        <v>496</v>
      </c>
      <c r="F216" s="36" t="s">
        <v>884</v>
      </c>
    </row>
    <row r="217" spans="1:10" x14ac:dyDescent="0.2">
      <c r="B217" s="36" t="str">
        <f>INDEX($C217:$F217,1,MATCH(Sprachwahl,ListSprache,0))</f>
        <v>non sono soddisfatte</v>
      </c>
      <c r="C217" s="27" t="s">
        <v>164</v>
      </c>
      <c r="D217" s="36" t="s">
        <v>253</v>
      </c>
      <c r="E217" s="36" t="s">
        <v>494</v>
      </c>
      <c r="F217" s="36" t="s">
        <v>885</v>
      </c>
    </row>
    <row r="219" spans="1:10" x14ac:dyDescent="0.2">
      <c r="A219" s="36" t="s">
        <v>231</v>
      </c>
      <c r="B219" s="36" t="str">
        <f>INDEX($C219:$F219,1,MATCH(Sprachwahl,ListSprache,0))</f>
        <v>Nuova Costruzione</v>
      </c>
      <c r="C219" s="36" t="s">
        <v>22</v>
      </c>
      <c r="D219" s="36" t="s">
        <v>330</v>
      </c>
      <c r="E219" s="36" t="s">
        <v>497</v>
      </c>
      <c r="F219" s="36" t="s">
        <v>43</v>
      </c>
    </row>
    <row r="220" spans="1:10" x14ac:dyDescent="0.2">
      <c r="B220" s="36" t="str">
        <f>INDEX($C220:$F220,1,MATCH(Sprachwahl,ListSprache,0))</f>
        <v>Ammodernamento</v>
      </c>
      <c r="C220" s="36" t="s">
        <v>39</v>
      </c>
      <c r="D220" s="36" t="s">
        <v>331</v>
      </c>
      <c r="E220" s="36" t="s">
        <v>498</v>
      </c>
      <c r="F220" s="36" t="s">
        <v>44</v>
      </c>
    </row>
    <row r="222" spans="1:10" x14ac:dyDescent="0.2">
      <c r="A222" s="36" t="s">
        <v>232</v>
      </c>
      <c r="B222" s="36" t="str">
        <f>INDEX($C222:$F222,1,MATCH(Sprachwahl,ListSprache,0))</f>
        <v>Riempire il foglio 'Questionario_ammodernamento'</v>
      </c>
      <c r="C222" s="36" t="str">
        <f>"Bitte zuerst Tabelle '"&amp;SheetQuestionaire&amp;"' ausfüllen."</f>
        <v>Bitte zuerst Tabelle 'Questionario_ammodernamento' ausfüllen.</v>
      </c>
      <c r="D222" s="36" t="str">
        <f>"Veuillez remplir en premier la feuille '"&amp;SheetQuestionaire&amp;"'"</f>
        <v>Veuillez remplir en premier la feuille 'Questionario_ammodernamento'</v>
      </c>
      <c r="E222" s="39" t="str">
        <f>"Riempire il foglio '"&amp;SheetQuestionaire&amp;"'"</f>
        <v>Riempire il foglio 'Questionario_ammodernamento'</v>
      </c>
      <c r="F222" s="36" t="str">
        <f>"Please fill out the sheet '"&amp;SheetQuestionaire&amp;"' first"</f>
        <v>Please fill out the sheet 'Questionario_ammodernamento' first</v>
      </c>
    </row>
    <row r="223" spans="1:10" x14ac:dyDescent="0.2">
      <c r="B223" s="36" t="str">
        <f>INDEX($C223:$F223,1,MATCH(Sprachwahl,ListSprache,0))</f>
        <v>Riempire le foglie 'Finestre', 'Illuminazione_naturale' e 'Prospettive'</v>
      </c>
      <c r="C223" s="36" t="str">
        <f>"Bitte direkt Tabellenblätter '"&amp;SheetWindow&amp;"', '"&amp;SheetDaylight&amp;"' und '"&amp;SheetViews&amp;"' ausfüllen"</f>
        <v>Bitte direkt Tabellenblätter 'Finestre', 'Illuminazione_naturale' und 'Prospettive' ausfüllen</v>
      </c>
      <c r="D223" s="36" t="str">
        <f>"Veuillez remplir directement les feuilles '"&amp;SheetWindow&amp;"', '"&amp;SheetDaylight&amp;"' et '"&amp;SheetViews&amp;"'"</f>
        <v>Veuillez remplir directement les feuilles 'Finestre', 'Illuminazione_naturale' et 'Prospettive'</v>
      </c>
      <c r="E223" s="39" t="str">
        <f>"Riempire le foglie '"&amp;SheetWindow&amp;"', '"&amp;SheetDaylight&amp;"' e '"&amp;SheetViews&amp;"'"</f>
        <v>Riempire le foglie 'Finestre', 'Illuminazione_naturale' e 'Prospettive'</v>
      </c>
      <c r="F223" s="36" t="str">
        <f>"Please fill out the sheets '"&amp;SheetWindow&amp;"', '"&amp;SheetDaylight&amp;"' and '"&amp;SheetViews&amp;"'"</f>
        <v>Please fill out the sheets 'Finestre', 'Illuminazione_naturale' and 'Prospettive'</v>
      </c>
    </row>
    <row r="225" spans="1:7" x14ac:dyDescent="0.2">
      <c r="A225" s="36" t="s">
        <v>234</v>
      </c>
      <c r="B225" s="36" t="str">
        <f>INDEX($C225:$F225,1,MATCH(Sprachwahl,ListSprache,0))</f>
        <v>Si</v>
      </c>
      <c r="C225" s="36" t="s">
        <v>54</v>
      </c>
      <c r="D225" s="36" t="s">
        <v>354</v>
      </c>
      <c r="E225" s="36" t="s">
        <v>499</v>
      </c>
      <c r="F225" s="36" t="s">
        <v>529</v>
      </c>
    </row>
    <row r="226" spans="1:7" x14ac:dyDescent="0.2">
      <c r="B226" s="36" t="str">
        <f>INDEX($C226:$F226,1,MATCH(Sprachwahl,ListSprache,0))</f>
        <v>No</v>
      </c>
      <c r="C226" s="36" t="s">
        <v>53</v>
      </c>
      <c r="D226" s="36" t="s">
        <v>353</v>
      </c>
      <c r="E226" s="36" t="s">
        <v>500</v>
      </c>
      <c r="F226" s="36" t="s">
        <v>500</v>
      </c>
    </row>
    <row r="228" spans="1:7" x14ac:dyDescent="0.2">
      <c r="A228" s="36" t="s">
        <v>524</v>
      </c>
      <c r="B228" s="36" t="str">
        <f>INDEX($C228:$F228,1,MATCH(Sprachwahl,ListSprache,0))</f>
        <v>Riassunto</v>
      </c>
      <c r="C228" s="36" t="s">
        <v>525</v>
      </c>
      <c r="D228" s="36" t="s">
        <v>527</v>
      </c>
      <c r="E228" s="36" t="s">
        <v>365</v>
      </c>
      <c r="F228" s="36" t="s">
        <v>390</v>
      </c>
    </row>
    <row r="229" spans="1:7" x14ac:dyDescent="0.2">
      <c r="B229" s="36" t="str">
        <f>INDEX($C229:$F229,1,MATCH(Sprachwahl,ListSprache,0))</f>
        <v>Finestre</v>
      </c>
      <c r="C229" s="36" t="s">
        <v>65</v>
      </c>
      <c r="D229" s="36" t="s">
        <v>265</v>
      </c>
      <c r="E229" s="36" t="s">
        <v>374</v>
      </c>
      <c r="F229" s="36" t="s">
        <v>422</v>
      </c>
    </row>
    <row r="230" spans="1:7" x14ac:dyDescent="0.2">
      <c r="B230" s="36" t="str">
        <f>INDEX($C230:$F230,1,MATCH(Sprachwahl,ListSprache,0))</f>
        <v>Illuminazione_naturale</v>
      </c>
      <c r="C230" s="36" t="s">
        <v>526</v>
      </c>
      <c r="D230" s="36" t="s">
        <v>785</v>
      </c>
      <c r="E230" s="36" t="s">
        <v>784</v>
      </c>
      <c r="F230" s="36" t="s">
        <v>528</v>
      </c>
    </row>
    <row r="231" spans="1:7" x14ac:dyDescent="0.2">
      <c r="B231" s="36" t="str">
        <f>INDEX($C231:$F231,1,MATCH(Sprachwahl,ListSprache,0))</f>
        <v>Prospettive</v>
      </c>
      <c r="C231" s="36" t="s">
        <v>1007</v>
      </c>
      <c r="D231" s="36" t="s">
        <v>1009</v>
      </c>
      <c r="E231" s="36" t="s">
        <v>1010</v>
      </c>
      <c r="F231" s="36" t="s">
        <v>1008</v>
      </c>
    </row>
    <row r="232" spans="1:7" x14ac:dyDescent="0.2">
      <c r="B232" s="36" t="str">
        <f>INDEX($C232:$F232,1,MATCH(Sprachwahl,ListSprache,0))</f>
        <v>Questionario_ammodernamento</v>
      </c>
      <c r="C232" s="36" t="s">
        <v>886</v>
      </c>
      <c r="D232" s="36" t="s">
        <v>887</v>
      </c>
      <c r="E232" s="36" t="s">
        <v>888</v>
      </c>
      <c r="F232" s="36" t="s">
        <v>889</v>
      </c>
    </row>
    <row r="235" spans="1:7" x14ac:dyDescent="0.2">
      <c r="A235" s="55" t="s">
        <v>547</v>
      </c>
      <c r="B235" s="55"/>
      <c r="C235" s="55"/>
      <c r="D235" s="55"/>
      <c r="E235" s="55"/>
      <c r="F235" s="55"/>
      <c r="G235" s="55"/>
    </row>
    <row r="236" spans="1:7" x14ac:dyDescent="0.2">
      <c r="A236" s="55" t="s">
        <v>594</v>
      </c>
      <c r="B236" s="55" t="s">
        <v>595</v>
      </c>
      <c r="C236" s="55" t="s">
        <v>168</v>
      </c>
      <c r="D236" s="55" t="str">
        <f>C$4</f>
        <v>Deutsch</v>
      </c>
      <c r="E236" s="55" t="str">
        <f>D$4</f>
        <v>Francais</v>
      </c>
      <c r="F236" s="55" t="str">
        <f>E$4</f>
        <v>Italiano</v>
      </c>
      <c r="G236" s="55" t="str">
        <f>F$4</f>
        <v>English</v>
      </c>
    </row>
    <row r="237" spans="1:7" x14ac:dyDescent="0.2">
      <c r="A237" s="233">
        <v>2</v>
      </c>
      <c r="B237" s="36" t="s">
        <v>620</v>
      </c>
      <c r="C237" s="36" t="str">
        <f t="shared" ref="C237:C268" si="7">INDEX($D237:$G237,1,MATCH(Sprachwahl,ListSprache,0))</f>
        <v>Abbreviazioni</v>
      </c>
      <c r="D237" s="36" t="s">
        <v>74</v>
      </c>
      <c r="E237" s="36" t="s">
        <v>663</v>
      </c>
      <c r="F237" s="36" t="s">
        <v>667</v>
      </c>
      <c r="G237" s="36" t="s">
        <v>397</v>
      </c>
    </row>
    <row r="238" spans="1:7" x14ac:dyDescent="0.2">
      <c r="A238" s="233"/>
      <c r="C238" s="36" t="str">
        <f t="shared" si="7"/>
        <v>Immettere un nome breve (max. 4 caratteri)</v>
      </c>
      <c r="D238" s="36" t="s">
        <v>626</v>
      </c>
      <c r="E238" s="36" t="s">
        <v>789</v>
      </c>
      <c r="F238" s="39" t="s">
        <v>668</v>
      </c>
      <c r="G238" s="36" t="s">
        <v>881</v>
      </c>
    </row>
    <row r="239" spans="1:7" x14ac:dyDescent="0.2">
      <c r="A239" s="233"/>
      <c r="C239" s="36" t="str">
        <f t="shared" si="7"/>
        <v>Errore</v>
      </c>
      <c r="D239" s="36" t="s">
        <v>610</v>
      </c>
      <c r="E239" s="36" t="s">
        <v>790</v>
      </c>
      <c r="F239" s="39" t="s">
        <v>669</v>
      </c>
      <c r="G239" s="36" t="s">
        <v>759</v>
      </c>
    </row>
    <row r="240" spans="1:7" x14ac:dyDescent="0.2">
      <c r="A240" s="233"/>
      <c r="C240" s="36" t="str">
        <f t="shared" si="7"/>
        <v>È possibile immettere solo un massimo di 4 caratteri.</v>
      </c>
      <c r="D240" s="36" t="s">
        <v>639</v>
      </c>
      <c r="E240" s="36" t="s">
        <v>791</v>
      </c>
      <c r="F240" s="39" t="s">
        <v>670</v>
      </c>
      <c r="G240" s="36" t="s">
        <v>760</v>
      </c>
    </row>
    <row r="241" spans="1:7" x14ac:dyDescent="0.2">
      <c r="A241" s="233">
        <v>2</v>
      </c>
      <c r="B241" s="36" t="s">
        <v>621</v>
      </c>
      <c r="C241" s="36" t="str">
        <f t="shared" si="7"/>
        <v>Denominazione</v>
      </c>
      <c r="D241" s="36" t="s">
        <v>75</v>
      </c>
      <c r="E241" s="36" t="s">
        <v>792</v>
      </c>
      <c r="F241" s="39" t="s">
        <v>671</v>
      </c>
      <c r="G241" s="36" t="s">
        <v>565</v>
      </c>
    </row>
    <row r="242" spans="1:7" x14ac:dyDescent="0.2">
      <c r="A242" s="233"/>
      <c r="C242" s="36" t="str">
        <f t="shared" si="7"/>
        <v>Inserisci un nome per la finestra</v>
      </c>
      <c r="D242" s="36" t="s">
        <v>638</v>
      </c>
      <c r="E242" s="36" t="s">
        <v>793</v>
      </c>
      <c r="F242" s="39" t="s">
        <v>672</v>
      </c>
      <c r="G242" s="36" t="s">
        <v>761</v>
      </c>
    </row>
    <row r="243" spans="1:7" x14ac:dyDescent="0.2">
      <c r="A243" s="233"/>
      <c r="C243" s="36" t="str">
        <f t="shared" si="7"/>
        <v>Errore</v>
      </c>
      <c r="D243" s="36" t="s">
        <v>610</v>
      </c>
      <c r="E243" s="36" t="s">
        <v>790</v>
      </c>
      <c r="F243" s="39" t="s">
        <v>669</v>
      </c>
      <c r="G243" s="36" t="s">
        <v>759</v>
      </c>
    </row>
    <row r="244" spans="1:7" x14ac:dyDescent="0.2">
      <c r="A244" s="233"/>
      <c r="C244" s="36" t="str">
        <f t="shared" si="7"/>
        <v>È possibile immettere al massimo 25 caratteri.</v>
      </c>
      <c r="D244" s="36" t="s">
        <v>640</v>
      </c>
      <c r="E244" s="36" t="s">
        <v>794</v>
      </c>
      <c r="F244" s="39" t="s">
        <v>673</v>
      </c>
      <c r="G244" s="36" t="s">
        <v>762</v>
      </c>
    </row>
    <row r="245" spans="1:7" x14ac:dyDescent="0.2">
      <c r="A245" s="233">
        <v>2</v>
      </c>
      <c r="B245" s="36" t="s">
        <v>622</v>
      </c>
      <c r="C245" s="36" t="str">
        <f t="shared" si="7"/>
        <v>Larghezza</v>
      </c>
      <c r="D245" s="36" t="s">
        <v>70</v>
      </c>
      <c r="E245" s="36" t="s">
        <v>795</v>
      </c>
      <c r="F245" s="39" t="s">
        <v>674</v>
      </c>
      <c r="G245" s="36" t="s">
        <v>763</v>
      </c>
    </row>
    <row r="246" spans="1:7" x14ac:dyDescent="0.2">
      <c r="A246" s="233"/>
      <c r="C246" s="36" t="str">
        <f t="shared" si="7"/>
        <v>Immettere la larghezza della finestra (misura in luce).</v>
      </c>
      <c r="D246" s="36" t="s">
        <v>644</v>
      </c>
      <c r="E246" s="36" t="s">
        <v>796</v>
      </c>
      <c r="F246" s="39" t="s">
        <v>675</v>
      </c>
      <c r="G246" s="36" t="s">
        <v>764</v>
      </c>
    </row>
    <row r="247" spans="1:7" x14ac:dyDescent="0.2">
      <c r="A247" s="233"/>
      <c r="C247" s="36" t="str">
        <f t="shared" si="7"/>
        <v>Errore</v>
      </c>
      <c r="D247" s="36" t="s">
        <v>610</v>
      </c>
      <c r="E247" s="36" t="s">
        <v>790</v>
      </c>
      <c r="F247" s="39" t="s">
        <v>669</v>
      </c>
      <c r="G247" s="36" t="s">
        <v>759</v>
      </c>
    </row>
    <row r="248" spans="1:7" x14ac:dyDescent="0.2">
      <c r="A248" s="233"/>
      <c r="C248" s="36" t="str">
        <f t="shared" si="7"/>
        <v>È necessario immettere valori compresi tra 0 e 9999.</v>
      </c>
      <c r="D248" s="36" t="s">
        <v>641</v>
      </c>
      <c r="E248" s="36" t="s">
        <v>797</v>
      </c>
      <c r="F248" s="39" t="s">
        <v>676</v>
      </c>
      <c r="G248" s="36" t="s">
        <v>765</v>
      </c>
    </row>
    <row r="249" spans="1:7" x14ac:dyDescent="0.2">
      <c r="A249" s="233">
        <v>2</v>
      </c>
      <c r="B249" s="36" t="s">
        <v>623</v>
      </c>
      <c r="C249" s="36" t="str">
        <f t="shared" si="7"/>
        <v>Altezza</v>
      </c>
      <c r="D249" s="36" t="s">
        <v>71</v>
      </c>
      <c r="E249" s="36" t="s">
        <v>798</v>
      </c>
      <c r="F249" s="39" t="s">
        <v>677</v>
      </c>
      <c r="G249" s="36" t="s">
        <v>770</v>
      </c>
    </row>
    <row r="250" spans="1:7" x14ac:dyDescent="0.2">
      <c r="A250" s="233"/>
      <c r="C250" s="36" t="str">
        <f t="shared" si="7"/>
        <v>Immettere la altezza della finestra (misura in luce).</v>
      </c>
      <c r="D250" s="36" t="s">
        <v>645</v>
      </c>
      <c r="E250" s="36" t="s">
        <v>799</v>
      </c>
      <c r="F250" s="39" t="s">
        <v>678</v>
      </c>
      <c r="G250" s="36" t="s">
        <v>771</v>
      </c>
    </row>
    <row r="251" spans="1:7" x14ac:dyDescent="0.2">
      <c r="A251" s="233"/>
      <c r="C251" s="36" t="str">
        <f t="shared" si="7"/>
        <v>Errore</v>
      </c>
      <c r="D251" s="36" t="s">
        <v>610</v>
      </c>
      <c r="E251" s="36" t="s">
        <v>790</v>
      </c>
      <c r="F251" s="39" t="s">
        <v>669</v>
      </c>
      <c r="G251" s="36" t="s">
        <v>759</v>
      </c>
    </row>
    <row r="252" spans="1:7" x14ac:dyDescent="0.2">
      <c r="A252" s="233"/>
      <c r="C252" s="36" t="str">
        <f t="shared" si="7"/>
        <v>È necessario immettere valori compresi tra 0 e 9999.</v>
      </c>
      <c r="D252" s="36" t="s">
        <v>641</v>
      </c>
      <c r="E252" s="36" t="s">
        <v>797</v>
      </c>
      <c r="F252" s="39" t="s">
        <v>676</v>
      </c>
      <c r="G252" s="36" t="s">
        <v>765</v>
      </c>
    </row>
    <row r="253" spans="1:7" x14ac:dyDescent="0.2">
      <c r="A253" s="233">
        <v>2</v>
      </c>
      <c r="B253" s="36" t="s">
        <v>624</v>
      </c>
      <c r="C253" s="36" t="str">
        <f t="shared" si="7"/>
        <v>Porzione di vetro</v>
      </c>
      <c r="D253" s="36" t="s">
        <v>627</v>
      </c>
      <c r="E253" s="36" t="s">
        <v>800</v>
      </c>
      <c r="F253" s="39" t="s">
        <v>679</v>
      </c>
      <c r="G253" s="36" t="s">
        <v>772</v>
      </c>
    </row>
    <row r="254" spans="1:7" x14ac:dyDescent="0.2">
      <c r="A254" s="233"/>
      <c r="C254" s="36" t="str">
        <f t="shared" si="7"/>
        <v>Inserire la porzione di vetro rispetto al vano della finestra</v>
      </c>
      <c r="D254" s="36" t="s">
        <v>646</v>
      </c>
      <c r="E254" s="36" t="s">
        <v>801</v>
      </c>
      <c r="F254" s="39" t="s">
        <v>680</v>
      </c>
      <c r="G254" s="36" t="s">
        <v>773</v>
      </c>
    </row>
    <row r="255" spans="1:7" x14ac:dyDescent="0.2">
      <c r="A255" s="233"/>
      <c r="C255" s="36" t="str">
        <f t="shared" si="7"/>
        <v>Errore</v>
      </c>
      <c r="D255" s="36" t="s">
        <v>610</v>
      </c>
      <c r="E255" s="36" t="s">
        <v>790</v>
      </c>
      <c r="F255" s="39" t="s">
        <v>669</v>
      </c>
      <c r="G255" s="36" t="s">
        <v>759</v>
      </c>
    </row>
    <row r="256" spans="1:7" x14ac:dyDescent="0.2">
      <c r="A256" s="233"/>
      <c r="C256" s="36" t="str">
        <f t="shared" si="7"/>
        <v>È necessario immettere valori compresi tra 0% e 100%.</v>
      </c>
      <c r="D256" s="36" t="s">
        <v>642</v>
      </c>
      <c r="E256" s="36" t="s">
        <v>802</v>
      </c>
      <c r="F256" s="39" t="s">
        <v>681</v>
      </c>
      <c r="G256" s="36" t="s">
        <v>767</v>
      </c>
    </row>
    <row r="257" spans="1:7" x14ac:dyDescent="0.2">
      <c r="A257" s="233">
        <v>2</v>
      </c>
      <c r="B257" s="36" t="s">
        <v>625</v>
      </c>
      <c r="C257" s="36" t="str">
        <f t="shared" si="7"/>
        <v>Coeff. luminosità</v>
      </c>
      <c r="D257" s="36" t="s">
        <v>72</v>
      </c>
      <c r="E257" s="36" t="s">
        <v>72</v>
      </c>
      <c r="F257" s="39" t="s">
        <v>682</v>
      </c>
      <c r="G257" s="36" t="s">
        <v>774</v>
      </c>
    </row>
    <row r="258" spans="1:7" x14ac:dyDescent="0.2">
      <c r="A258" s="233"/>
      <c r="C258" s="36" t="str">
        <f t="shared" si="7"/>
        <v>Immettere il coefficiente di luminosità del vetro. _x000D_
Attenzione: nel caso di vetrate disposte davanti alla finestra (giardino d'inverno, doppie facciate, ecc.) moltiplicare per il coefficiente di luminosità della vetrata.</v>
      </c>
      <c r="D258" s="117" t="s">
        <v>647</v>
      </c>
      <c r="E258" s="36" t="s">
        <v>803</v>
      </c>
      <c r="F258" s="234" t="s">
        <v>683</v>
      </c>
      <c r="G258" s="36" t="s">
        <v>775</v>
      </c>
    </row>
    <row r="259" spans="1:7" x14ac:dyDescent="0.2">
      <c r="A259" s="233"/>
      <c r="C259" s="36" t="str">
        <f t="shared" si="7"/>
        <v>Errore</v>
      </c>
      <c r="D259" s="36" t="s">
        <v>610</v>
      </c>
      <c r="E259" s="36" t="s">
        <v>790</v>
      </c>
      <c r="F259" s="39" t="s">
        <v>669</v>
      </c>
      <c r="G259" s="36" t="s">
        <v>759</v>
      </c>
    </row>
    <row r="260" spans="1:7" x14ac:dyDescent="0.2">
      <c r="A260" s="233"/>
      <c r="C260" s="36" t="str">
        <f t="shared" si="7"/>
        <v>È necessario immettere valori compresi tra 0% e 100%.</v>
      </c>
      <c r="D260" s="36" t="s">
        <v>642</v>
      </c>
      <c r="E260" s="36" t="s">
        <v>802</v>
      </c>
      <c r="F260" s="39" t="s">
        <v>681</v>
      </c>
      <c r="G260" s="36" t="s">
        <v>767</v>
      </c>
    </row>
    <row r="261" spans="1:7" x14ac:dyDescent="0.2">
      <c r="A261" s="233">
        <v>2</v>
      </c>
      <c r="B261" s="36" t="s">
        <v>630</v>
      </c>
      <c r="C261" s="36" t="str">
        <f t="shared" si="7"/>
        <v>Architrave</v>
      </c>
      <c r="D261" s="36" t="s">
        <v>628</v>
      </c>
      <c r="E261" s="36" t="s">
        <v>804</v>
      </c>
      <c r="F261" s="39" t="s">
        <v>684</v>
      </c>
      <c r="G261" s="36" t="s">
        <v>769</v>
      </c>
    </row>
    <row r="262" spans="1:7" x14ac:dyDescent="0.2">
      <c r="A262" s="233"/>
      <c r="C262" s="36" t="str">
        <f t="shared" si="7"/>
        <v>Inserire la distanza tra soffitto e vetrate.</v>
      </c>
      <c r="D262" s="36" t="s">
        <v>648</v>
      </c>
      <c r="E262" s="36" t="s">
        <v>805</v>
      </c>
      <c r="F262" s="39" t="s">
        <v>685</v>
      </c>
      <c r="G262" s="36" t="s">
        <v>768</v>
      </c>
    </row>
    <row r="263" spans="1:7" x14ac:dyDescent="0.2">
      <c r="A263" s="233"/>
      <c r="C263" s="36" t="str">
        <f t="shared" si="7"/>
        <v>Errore</v>
      </c>
      <c r="D263" s="36" t="s">
        <v>610</v>
      </c>
      <c r="E263" s="36" t="s">
        <v>790</v>
      </c>
      <c r="F263" s="39" t="s">
        <v>669</v>
      </c>
      <c r="G263" s="36" t="s">
        <v>759</v>
      </c>
    </row>
    <row r="264" spans="1:7" x14ac:dyDescent="0.2">
      <c r="A264" s="233"/>
      <c r="C264" s="36" t="str">
        <f t="shared" si="7"/>
        <v>È necessario immettere valori compresi tra 0 e 9999.</v>
      </c>
      <c r="D264" s="36" t="s">
        <v>643</v>
      </c>
      <c r="E264" s="36" t="s">
        <v>806</v>
      </c>
      <c r="F264" s="39" t="s">
        <v>676</v>
      </c>
      <c r="G264" s="36" t="s">
        <v>766</v>
      </c>
    </row>
    <row r="265" spans="1:7" x14ac:dyDescent="0.2">
      <c r="A265" s="233">
        <v>2</v>
      </c>
      <c r="B265" s="36" t="s">
        <v>631</v>
      </c>
      <c r="C265" s="36" t="str">
        <f t="shared" si="7"/>
        <v>Aggetto</v>
      </c>
      <c r="D265" s="36" t="s">
        <v>629</v>
      </c>
      <c r="E265" s="36" t="s">
        <v>807</v>
      </c>
      <c r="F265" s="39" t="s">
        <v>686</v>
      </c>
      <c r="G265" s="36" t="s">
        <v>779</v>
      </c>
    </row>
    <row r="266" spans="1:7" x14ac:dyDescent="0.2">
      <c r="A266" s="233"/>
      <c r="C266" s="36" t="str">
        <f t="shared" si="7"/>
        <v>Inserire la distanza orizzontale tra la finestra e il bordo anteriore della sporgenza.</v>
      </c>
      <c r="D266" s="36" t="s">
        <v>649</v>
      </c>
      <c r="E266" s="36" t="s">
        <v>808</v>
      </c>
      <c r="F266" s="39" t="s">
        <v>687</v>
      </c>
      <c r="G266" s="36" t="s">
        <v>780</v>
      </c>
    </row>
    <row r="267" spans="1:7" x14ac:dyDescent="0.2">
      <c r="A267" s="233"/>
      <c r="C267" s="36" t="str">
        <f t="shared" si="7"/>
        <v>Errore</v>
      </c>
      <c r="D267" s="36" t="s">
        <v>610</v>
      </c>
      <c r="E267" s="36" t="s">
        <v>790</v>
      </c>
      <c r="F267" s="39" t="s">
        <v>669</v>
      </c>
      <c r="G267" s="36" t="s">
        <v>759</v>
      </c>
    </row>
    <row r="268" spans="1:7" x14ac:dyDescent="0.2">
      <c r="A268" s="233"/>
      <c r="C268" s="36" t="str">
        <f t="shared" si="7"/>
        <v>È necessario immettere valori compresi tra 0 e 9999.</v>
      </c>
      <c r="D268" s="36" t="s">
        <v>643</v>
      </c>
      <c r="E268" s="36" t="s">
        <v>806</v>
      </c>
      <c r="F268" s="39" t="s">
        <v>676</v>
      </c>
      <c r="G268" s="36" t="s">
        <v>766</v>
      </c>
    </row>
    <row r="269" spans="1:7" x14ac:dyDescent="0.2">
      <c r="A269" s="233">
        <v>2</v>
      </c>
      <c r="B269" s="36" t="s">
        <v>632</v>
      </c>
      <c r="C269" s="36" t="str">
        <f t="shared" ref="C269:C300" si="8">INDEX($D269:$G269,1,MATCH(Sprachwahl,ListSprache,0))</f>
        <v>Lucernari</v>
      </c>
      <c r="D269" s="36" t="s">
        <v>636</v>
      </c>
      <c r="E269" s="36" t="s">
        <v>809</v>
      </c>
      <c r="F269" s="39" t="s">
        <v>688</v>
      </c>
      <c r="G269" s="36" t="s">
        <v>776</v>
      </c>
    </row>
    <row r="270" spans="1:7" x14ac:dyDescent="0.2">
      <c r="A270" s="233"/>
      <c r="C270" s="36" t="str">
        <f t="shared" si="8"/>
        <v>Selezionare Sì se la finestra è posizionata nel tetto (angolo da 0° a 45° rispetto all' orizzontale)</v>
      </c>
      <c r="D270" s="36" t="s">
        <v>650</v>
      </c>
      <c r="E270" s="36" t="s">
        <v>810</v>
      </c>
      <c r="F270" s="39" t="s">
        <v>689</v>
      </c>
      <c r="G270" s="36" t="s">
        <v>777</v>
      </c>
    </row>
    <row r="271" spans="1:7" x14ac:dyDescent="0.2">
      <c r="A271" s="233"/>
      <c r="C271" s="36" t="str">
        <f t="shared" si="8"/>
        <v>Errore</v>
      </c>
      <c r="D271" s="36" t="s">
        <v>610</v>
      </c>
      <c r="E271" s="36" t="s">
        <v>790</v>
      </c>
      <c r="F271" s="39" t="s">
        <v>669</v>
      </c>
      <c r="G271" s="36" t="s">
        <v>759</v>
      </c>
    </row>
    <row r="272" spans="1:7" x14ac:dyDescent="0.2">
      <c r="A272" s="233"/>
      <c r="C272" s="36" t="str">
        <f t="shared" si="8"/>
        <v>È necessario selezionare una voce dall' elenco.</v>
      </c>
      <c r="D272" s="36" t="s">
        <v>45</v>
      </c>
      <c r="E272" s="36" t="s">
        <v>811</v>
      </c>
      <c r="F272" s="39" t="s">
        <v>690</v>
      </c>
      <c r="G272" s="36" t="s">
        <v>778</v>
      </c>
    </row>
    <row r="273" spans="1:7" x14ac:dyDescent="0.2">
      <c r="A273" s="233">
        <v>2</v>
      </c>
      <c r="B273" s="36" t="s">
        <v>633</v>
      </c>
      <c r="C273" s="36" t="str">
        <f t="shared" si="8"/>
        <v>Protezione solare tipo</v>
      </c>
      <c r="D273" s="36" t="s">
        <v>637</v>
      </c>
      <c r="E273" s="36" t="s">
        <v>812</v>
      </c>
      <c r="F273" s="39" t="s">
        <v>691</v>
      </c>
      <c r="G273" s="36" t="s">
        <v>876</v>
      </c>
    </row>
    <row r="274" spans="1:7" x14ac:dyDescent="0.2">
      <c r="A274" s="233"/>
      <c r="C274" s="36" t="str">
        <f t="shared" si="8"/>
        <v>Selezionare il tipo di protezione solare più appropriato dall' elenco.</v>
      </c>
      <c r="D274" s="36" t="s">
        <v>651</v>
      </c>
      <c r="E274" s="36" t="s">
        <v>813</v>
      </c>
      <c r="F274" s="39" t="s">
        <v>692</v>
      </c>
      <c r="G274" s="36" t="s">
        <v>877</v>
      </c>
    </row>
    <row r="275" spans="1:7" x14ac:dyDescent="0.2">
      <c r="A275" s="233"/>
      <c r="C275" s="36" t="str">
        <f t="shared" si="8"/>
        <v>Errore</v>
      </c>
      <c r="D275" s="36" t="s">
        <v>610</v>
      </c>
      <c r="E275" s="36" t="s">
        <v>790</v>
      </c>
      <c r="F275" s="39" t="s">
        <v>669</v>
      </c>
      <c r="G275" s="36" t="s">
        <v>759</v>
      </c>
    </row>
    <row r="276" spans="1:7" x14ac:dyDescent="0.2">
      <c r="A276" s="233"/>
      <c r="C276" s="36" t="str">
        <f t="shared" si="8"/>
        <v>È necessario selezionare una voce dall' elenco.</v>
      </c>
      <c r="D276" s="36" t="s">
        <v>45</v>
      </c>
      <c r="E276" s="36" t="s">
        <v>811</v>
      </c>
      <c r="F276" s="39" t="s">
        <v>690</v>
      </c>
      <c r="G276" s="36" t="s">
        <v>778</v>
      </c>
    </row>
    <row r="277" spans="1:7" x14ac:dyDescent="0.2">
      <c r="A277" s="233">
        <v>2</v>
      </c>
      <c r="B277" s="36" t="s">
        <v>634</v>
      </c>
      <c r="C277" s="36" t="str">
        <f t="shared" si="8"/>
        <v>Controllo</v>
      </c>
      <c r="D277" s="36" t="s">
        <v>113</v>
      </c>
      <c r="E277" s="36" t="s">
        <v>814</v>
      </c>
      <c r="F277" s="39" t="s">
        <v>693</v>
      </c>
      <c r="G277" s="36" t="s">
        <v>878</v>
      </c>
    </row>
    <row r="278" spans="1:7" x14ac:dyDescent="0.2">
      <c r="A278" s="233"/>
      <c r="C278" s="36" t="str">
        <f t="shared" si="8"/>
        <v>Selezionare il tipo di controllo più appropriato dall' elenco.</v>
      </c>
      <c r="D278" s="36" t="s">
        <v>652</v>
      </c>
      <c r="E278" s="36" t="s">
        <v>815</v>
      </c>
      <c r="F278" s="39" t="s">
        <v>694</v>
      </c>
      <c r="G278" s="36" t="s">
        <v>879</v>
      </c>
    </row>
    <row r="279" spans="1:7" x14ac:dyDescent="0.2">
      <c r="A279" s="233"/>
      <c r="C279" s="36" t="str">
        <f t="shared" si="8"/>
        <v>Errore</v>
      </c>
      <c r="D279" s="36" t="s">
        <v>610</v>
      </c>
      <c r="E279" s="36" t="s">
        <v>790</v>
      </c>
      <c r="F279" s="39" t="s">
        <v>669</v>
      </c>
      <c r="G279" s="36" t="s">
        <v>759</v>
      </c>
    </row>
    <row r="280" spans="1:7" x14ac:dyDescent="0.2">
      <c r="A280" s="233"/>
      <c r="C280" s="36" t="str">
        <f t="shared" si="8"/>
        <v>È necessario selezionare una voce dall' elenco.</v>
      </c>
      <c r="D280" s="36" t="s">
        <v>45</v>
      </c>
      <c r="E280" s="36" t="s">
        <v>811</v>
      </c>
      <c r="F280" s="39" t="s">
        <v>690</v>
      </c>
      <c r="G280" s="36" t="s">
        <v>859</v>
      </c>
    </row>
    <row r="281" spans="1:7" x14ac:dyDescent="0.2">
      <c r="A281" s="233">
        <v>2</v>
      </c>
      <c r="B281" s="36" t="s">
        <v>635</v>
      </c>
      <c r="C281" s="36" t="str">
        <f t="shared" si="8"/>
        <v>Ombreggiamento</v>
      </c>
      <c r="D281" s="36" t="s">
        <v>128</v>
      </c>
      <c r="E281" s="36" t="s">
        <v>816</v>
      </c>
      <c r="F281" s="39" t="s">
        <v>695</v>
      </c>
      <c r="G281" s="36" t="s">
        <v>867</v>
      </c>
    </row>
    <row r="282" spans="1:7" x14ac:dyDescent="0.2">
      <c r="A282" s="233"/>
      <c r="C282" s="36" t="str">
        <f t="shared" si="8"/>
        <v>Selezionare la situazione più appropriata della facciata in cui è collocata la finestra.</v>
      </c>
      <c r="D282" s="36" t="s">
        <v>653</v>
      </c>
      <c r="E282" s="36" t="s">
        <v>817</v>
      </c>
      <c r="F282" s="39" t="s">
        <v>696</v>
      </c>
      <c r="G282" s="36" t="s">
        <v>880</v>
      </c>
    </row>
    <row r="283" spans="1:7" x14ac:dyDescent="0.2">
      <c r="A283" s="233"/>
      <c r="C283" s="36" t="str">
        <f t="shared" si="8"/>
        <v>Errore</v>
      </c>
      <c r="D283" s="36" t="s">
        <v>610</v>
      </c>
      <c r="E283" s="36" t="s">
        <v>790</v>
      </c>
      <c r="F283" s="39" t="s">
        <v>669</v>
      </c>
      <c r="G283" s="36" t="s">
        <v>759</v>
      </c>
    </row>
    <row r="284" spans="1:7" x14ac:dyDescent="0.2">
      <c r="A284" s="233"/>
      <c r="C284" s="36" t="str">
        <f t="shared" si="8"/>
        <v>È necessario selezionare una voce dall' elenco.</v>
      </c>
      <c r="D284" s="36" t="s">
        <v>45</v>
      </c>
      <c r="E284" s="36" t="s">
        <v>811</v>
      </c>
      <c r="F284" s="39" t="s">
        <v>690</v>
      </c>
      <c r="G284" s="36" t="s">
        <v>859</v>
      </c>
    </row>
    <row r="285" spans="1:7" x14ac:dyDescent="0.2">
      <c r="A285" s="232">
        <v>3</v>
      </c>
      <c r="B285" s="36" t="s">
        <v>596</v>
      </c>
      <c r="C285" s="36" t="str">
        <f t="shared" si="8"/>
        <v>Locale tipo</v>
      </c>
      <c r="D285" s="36" t="s">
        <v>37</v>
      </c>
      <c r="E285" s="36" t="s">
        <v>818</v>
      </c>
      <c r="F285" s="39" t="s">
        <v>697</v>
      </c>
      <c r="G285" s="36" t="s">
        <v>866</v>
      </c>
    </row>
    <row r="286" spans="1:7" x14ac:dyDescent="0.2">
      <c r="A286" s="232"/>
      <c r="C286" s="36" t="str">
        <f t="shared" si="8"/>
        <v>Immettere qui il nome del locale. I locali secondari non devono essere registrati.</v>
      </c>
      <c r="D286" s="36" t="s">
        <v>585</v>
      </c>
      <c r="E286" s="36" t="s">
        <v>819</v>
      </c>
      <c r="F286" s="39" t="s">
        <v>698</v>
      </c>
      <c r="G286" s="36" t="s">
        <v>868</v>
      </c>
    </row>
    <row r="287" spans="1:7" x14ac:dyDescent="0.2">
      <c r="A287" s="232"/>
      <c r="C287" s="36" t="str">
        <f t="shared" si="8"/>
        <v>Errore</v>
      </c>
      <c r="D287" s="36" t="s">
        <v>610</v>
      </c>
      <c r="E287" s="36" t="s">
        <v>790</v>
      </c>
      <c r="F287" s="39" t="s">
        <v>669</v>
      </c>
      <c r="G287" s="36" t="s">
        <v>759</v>
      </c>
    </row>
    <row r="288" spans="1:7" x14ac:dyDescent="0.2">
      <c r="A288" s="232"/>
      <c r="C288" s="36" t="str">
        <f t="shared" si="8"/>
        <v>Inserisci solo testo in questo campo.</v>
      </c>
      <c r="D288" s="36" t="s">
        <v>611</v>
      </c>
      <c r="E288" s="36" t="s">
        <v>820</v>
      </c>
      <c r="F288" s="39" t="s">
        <v>699</v>
      </c>
      <c r="G288" s="36" t="s">
        <v>856</v>
      </c>
    </row>
    <row r="289" spans="1:7" x14ac:dyDescent="0.2">
      <c r="A289" s="232">
        <v>3</v>
      </c>
      <c r="B289" s="36" t="s">
        <v>597</v>
      </c>
      <c r="C289" s="36" t="str">
        <f t="shared" si="8"/>
        <v>Uso principale</v>
      </c>
      <c r="D289" s="36" t="s">
        <v>64</v>
      </c>
      <c r="E289" s="36" t="s">
        <v>821</v>
      </c>
      <c r="F289" s="39" t="s">
        <v>700</v>
      </c>
      <c r="G289" s="36" t="s">
        <v>857</v>
      </c>
    </row>
    <row r="290" spans="1:7" x14ac:dyDescent="0.2">
      <c r="A290" s="232"/>
      <c r="C290" s="36" t="str">
        <f t="shared" si="8"/>
        <v>Selezionare una voce dall' elenco che meglio corrisponde all' utilizzo della stanza. I locali secondari non devono essere registrati.</v>
      </c>
      <c r="D290" s="36" t="s">
        <v>584</v>
      </c>
      <c r="E290" s="36" t="s">
        <v>822</v>
      </c>
      <c r="F290" s="39" t="s">
        <v>701</v>
      </c>
      <c r="G290" s="36" t="s">
        <v>858</v>
      </c>
    </row>
    <row r="291" spans="1:7" x14ac:dyDescent="0.2">
      <c r="A291" s="232"/>
      <c r="C291" s="36" t="str">
        <f t="shared" si="8"/>
        <v>Errore</v>
      </c>
      <c r="D291" s="36" t="s">
        <v>610</v>
      </c>
      <c r="E291" s="36" t="s">
        <v>790</v>
      </c>
      <c r="F291" s="39" t="s">
        <v>669</v>
      </c>
      <c r="G291" s="36" t="s">
        <v>759</v>
      </c>
    </row>
    <row r="292" spans="1:7" x14ac:dyDescent="0.2">
      <c r="A292" s="232"/>
      <c r="C292" s="36" t="str">
        <f t="shared" si="8"/>
        <v>È necessario selezionare una voce dall' elenco.</v>
      </c>
      <c r="D292" s="36" t="s">
        <v>45</v>
      </c>
      <c r="E292" s="36" t="s">
        <v>811</v>
      </c>
      <c r="F292" s="39" t="s">
        <v>690</v>
      </c>
      <c r="G292" s="36" t="s">
        <v>859</v>
      </c>
    </row>
    <row r="293" spans="1:7" x14ac:dyDescent="0.2">
      <c r="A293" s="232">
        <v>3</v>
      </c>
      <c r="B293" s="36" t="s">
        <v>598</v>
      </c>
      <c r="C293" s="36" t="str">
        <f t="shared" si="8"/>
        <v>Larghezza</v>
      </c>
      <c r="D293" s="36" t="s">
        <v>586</v>
      </c>
      <c r="E293" s="36" t="s">
        <v>823</v>
      </c>
      <c r="F293" s="39" t="s">
        <v>674</v>
      </c>
      <c r="G293" s="36" t="s">
        <v>854</v>
      </c>
    </row>
    <row r="294" spans="1:7" x14ac:dyDescent="0.2">
      <c r="A294" s="232"/>
      <c r="C294" s="36" t="str">
        <f t="shared" si="8"/>
        <v>Immettere le dimensioni del locale.</v>
      </c>
      <c r="D294" s="36" t="s">
        <v>587</v>
      </c>
      <c r="E294" s="36" t="s">
        <v>824</v>
      </c>
      <c r="F294" s="39" t="s">
        <v>702</v>
      </c>
      <c r="G294" s="36" t="s">
        <v>855</v>
      </c>
    </row>
    <row r="295" spans="1:7" x14ac:dyDescent="0.2">
      <c r="A295" s="232"/>
      <c r="C295" s="36" t="str">
        <f t="shared" si="8"/>
        <v>Errore</v>
      </c>
      <c r="D295" s="36" t="s">
        <v>610</v>
      </c>
      <c r="E295" s="36" t="s">
        <v>790</v>
      </c>
      <c r="F295" s="39" t="s">
        <v>669</v>
      </c>
      <c r="G295" s="36" t="s">
        <v>759</v>
      </c>
    </row>
    <row r="296" spans="1:7" x14ac:dyDescent="0.2">
      <c r="A296" s="232"/>
      <c r="C296" s="36" t="str">
        <f t="shared" si="8"/>
        <v>È necessario immettere valori compresi tra 0 e 999.</v>
      </c>
      <c r="D296" s="36" t="s">
        <v>641</v>
      </c>
      <c r="E296" s="36" t="s">
        <v>797</v>
      </c>
      <c r="F296" s="39" t="s">
        <v>852</v>
      </c>
      <c r="G296" s="36" t="s">
        <v>765</v>
      </c>
    </row>
    <row r="297" spans="1:7" x14ac:dyDescent="0.2">
      <c r="A297" s="232">
        <v>3</v>
      </c>
      <c r="B297" s="36" t="s">
        <v>599</v>
      </c>
      <c r="C297" s="36" t="str">
        <f t="shared" si="8"/>
        <v>Profondità</v>
      </c>
      <c r="D297" s="36" t="s">
        <v>588</v>
      </c>
      <c r="E297" s="36" t="s">
        <v>826</v>
      </c>
      <c r="F297" s="39" t="s">
        <v>703</v>
      </c>
      <c r="G297" s="36" t="s">
        <v>865</v>
      </c>
    </row>
    <row r="298" spans="1:7" x14ac:dyDescent="0.2">
      <c r="A298" s="232"/>
      <c r="C298" s="36" t="str">
        <f t="shared" si="8"/>
        <v>Immettere le dimensioni del locale.</v>
      </c>
      <c r="D298" s="36" t="s">
        <v>587</v>
      </c>
      <c r="E298" s="36" t="s">
        <v>824</v>
      </c>
      <c r="F298" s="39" t="s">
        <v>702</v>
      </c>
      <c r="G298" s="36" t="s">
        <v>855</v>
      </c>
    </row>
    <row r="299" spans="1:7" x14ac:dyDescent="0.2">
      <c r="A299" s="232"/>
      <c r="C299" s="36" t="str">
        <f t="shared" si="8"/>
        <v>Errore</v>
      </c>
      <c r="D299" s="36" t="s">
        <v>610</v>
      </c>
      <c r="E299" s="36" t="s">
        <v>790</v>
      </c>
      <c r="F299" s="39" t="s">
        <v>669</v>
      </c>
      <c r="G299" s="36" t="s">
        <v>759</v>
      </c>
    </row>
    <row r="300" spans="1:7" x14ac:dyDescent="0.2">
      <c r="A300" s="232"/>
      <c r="C300" s="36" t="str">
        <f t="shared" si="8"/>
        <v>È necessario immettere valori compresi tra 0 e 999.</v>
      </c>
      <c r="D300" s="36" t="s">
        <v>641</v>
      </c>
      <c r="E300" s="36" t="s">
        <v>797</v>
      </c>
      <c r="F300" s="39" t="s">
        <v>852</v>
      </c>
      <c r="G300" s="36" t="s">
        <v>765</v>
      </c>
    </row>
    <row r="301" spans="1:7" x14ac:dyDescent="0.2">
      <c r="A301" s="232">
        <v>3</v>
      </c>
      <c r="B301" s="36" t="s">
        <v>600</v>
      </c>
      <c r="C301" s="36" t="str">
        <f t="shared" ref="C301:C332" si="9">INDEX($D301:$G301,1,MATCH(Sprachwahl,ListSprache,0))</f>
        <v>Altezza</v>
      </c>
      <c r="D301" s="36" t="s">
        <v>71</v>
      </c>
      <c r="E301" s="36" t="s">
        <v>798</v>
      </c>
      <c r="F301" s="39" t="s">
        <v>677</v>
      </c>
      <c r="G301" s="36" t="s">
        <v>770</v>
      </c>
    </row>
    <row r="302" spans="1:7" x14ac:dyDescent="0.2">
      <c r="A302" s="232"/>
      <c r="C302" s="36" t="str">
        <f t="shared" si="9"/>
        <v>Immettere l' altezza in luce. Se il locale ha altezze diverse, inserire l'altezza media o inserire le aree separatamente.</v>
      </c>
      <c r="D302" s="36" t="s">
        <v>589</v>
      </c>
      <c r="E302" s="36" t="s">
        <v>827</v>
      </c>
      <c r="F302" s="39" t="s">
        <v>704</v>
      </c>
    </row>
    <row r="303" spans="1:7" x14ac:dyDescent="0.2">
      <c r="A303" s="232"/>
      <c r="C303" s="36" t="str">
        <f t="shared" si="9"/>
        <v>Errore</v>
      </c>
      <c r="D303" s="36" t="s">
        <v>610</v>
      </c>
      <c r="E303" s="36" t="s">
        <v>790</v>
      </c>
      <c r="F303" s="39" t="s">
        <v>669</v>
      </c>
      <c r="G303" s="36" t="s">
        <v>759</v>
      </c>
    </row>
    <row r="304" spans="1:7" x14ac:dyDescent="0.2">
      <c r="A304" s="232"/>
      <c r="C304" s="36" t="str">
        <f t="shared" si="9"/>
        <v>È necessario immettere valori compresi tra 0 e 99.</v>
      </c>
      <c r="D304" s="36" t="s">
        <v>643</v>
      </c>
      <c r="E304" s="36" t="s">
        <v>806</v>
      </c>
      <c r="F304" s="39" t="s">
        <v>853</v>
      </c>
      <c r="G304" s="36" t="s">
        <v>766</v>
      </c>
    </row>
    <row r="305" spans="1:7" x14ac:dyDescent="0.2">
      <c r="A305" s="232">
        <v>3</v>
      </c>
      <c r="B305" s="36" t="s">
        <v>601</v>
      </c>
      <c r="C305" s="36" t="str">
        <f t="shared" si="9"/>
        <v>Superficie</v>
      </c>
      <c r="D305" s="36" t="s">
        <v>560</v>
      </c>
      <c r="E305" s="36" t="s">
        <v>828</v>
      </c>
      <c r="F305" s="39" t="s">
        <v>705</v>
      </c>
      <c r="G305" s="36" t="s">
        <v>864</v>
      </c>
    </row>
    <row r="306" spans="1:7" x14ac:dyDescent="0.2">
      <c r="A306" s="232"/>
      <c r="C306" s="36" t="str">
        <f t="shared" si="9"/>
        <v>Se l' area non corrisponde alla moltiplicazione tra la larghezza e la profondità, inserirla qui, altrimenti lasciare in bianco.</v>
      </c>
      <c r="D306" s="36" t="s">
        <v>590</v>
      </c>
      <c r="E306" s="36" t="s">
        <v>829</v>
      </c>
      <c r="F306" s="39" t="s">
        <v>706</v>
      </c>
    </row>
    <row r="307" spans="1:7" x14ac:dyDescent="0.2">
      <c r="A307" s="232"/>
      <c r="C307" s="36" t="str">
        <f t="shared" si="9"/>
        <v>Errore</v>
      </c>
      <c r="D307" s="36" t="s">
        <v>610</v>
      </c>
      <c r="E307" s="36" t="s">
        <v>790</v>
      </c>
      <c r="F307" s="39" t="s">
        <v>669</v>
      </c>
      <c r="G307" s="36" t="s">
        <v>759</v>
      </c>
    </row>
    <row r="308" spans="1:7" x14ac:dyDescent="0.2">
      <c r="A308" s="232"/>
      <c r="C308" s="36" t="str">
        <f t="shared" si="9"/>
        <v>È necessario immettere valori compresi tra 0 e 9999.</v>
      </c>
      <c r="D308" s="36" t="s">
        <v>612</v>
      </c>
      <c r="E308" s="36" t="s">
        <v>825</v>
      </c>
      <c r="F308" s="39" t="s">
        <v>676</v>
      </c>
      <c r="G308" s="36" t="s">
        <v>869</v>
      </c>
    </row>
    <row r="309" spans="1:7" x14ac:dyDescent="0.2">
      <c r="A309" s="232">
        <v>3</v>
      </c>
      <c r="B309" s="36" t="s">
        <v>602</v>
      </c>
      <c r="C309" s="36" t="str">
        <f t="shared" si="9"/>
        <v>Numero</v>
      </c>
      <c r="D309" s="36" t="s">
        <v>66</v>
      </c>
      <c r="E309" s="36" t="s">
        <v>830</v>
      </c>
      <c r="F309" s="39" t="s">
        <v>707</v>
      </c>
      <c r="G309" s="36" t="s">
        <v>863</v>
      </c>
    </row>
    <row r="310" spans="1:7" x14ac:dyDescent="0.2">
      <c r="A310" s="232"/>
      <c r="C310" s="36" t="str">
        <f t="shared" si="9"/>
        <v>Immettere il numero totale di questo tipo di locale nell' edificio.</v>
      </c>
      <c r="D310" s="36" t="s">
        <v>591</v>
      </c>
      <c r="E310" s="36" t="s">
        <v>831</v>
      </c>
      <c r="F310" s="39" t="s">
        <v>708</v>
      </c>
      <c r="G310" s="36" t="s">
        <v>870</v>
      </c>
    </row>
    <row r="311" spans="1:7" x14ac:dyDescent="0.2">
      <c r="A311" s="232"/>
      <c r="C311" s="36" t="str">
        <f t="shared" si="9"/>
        <v>Errore</v>
      </c>
      <c r="D311" s="36" t="s">
        <v>610</v>
      </c>
      <c r="E311" s="36" t="s">
        <v>790</v>
      </c>
      <c r="F311" s="39" t="s">
        <v>669</v>
      </c>
      <c r="G311" s="36" t="s">
        <v>759</v>
      </c>
    </row>
    <row r="312" spans="1:7" x14ac:dyDescent="0.2">
      <c r="A312" s="232"/>
      <c r="C312" s="36" t="str">
        <f t="shared" si="9"/>
        <v>È necessario immettere valori compresi tra -99 e 999.</v>
      </c>
      <c r="D312" s="36" t="s">
        <v>872</v>
      </c>
      <c r="E312" s="36" t="s">
        <v>873</v>
      </c>
      <c r="F312" s="39" t="s">
        <v>874</v>
      </c>
      <c r="G312" s="36" t="s">
        <v>871</v>
      </c>
    </row>
    <row r="313" spans="1:7" x14ac:dyDescent="0.2">
      <c r="A313" s="232">
        <v>3</v>
      </c>
      <c r="B313" s="36" t="s">
        <v>603</v>
      </c>
      <c r="C313" s="36" t="str">
        <f t="shared" si="9"/>
        <v>Riflessione della stanza</v>
      </c>
      <c r="D313" s="36" t="s">
        <v>116</v>
      </c>
      <c r="E313" s="36" t="s">
        <v>833</v>
      </c>
      <c r="F313" s="39" t="s">
        <v>710</v>
      </c>
      <c r="G313" s="36" t="s">
        <v>862</v>
      </c>
    </row>
    <row r="314" spans="1:7" x14ac:dyDescent="0.2">
      <c r="A314" s="232"/>
      <c r="C314" s="36" t="str">
        <f t="shared" si="9"/>
        <v>Selezionare una voce dall' elenco.</v>
      </c>
      <c r="D314" s="36" t="s">
        <v>592</v>
      </c>
      <c r="E314" s="36" t="s">
        <v>834</v>
      </c>
      <c r="F314" s="39" t="s">
        <v>711</v>
      </c>
      <c r="G314" s="36" t="s">
        <v>858</v>
      </c>
    </row>
    <row r="315" spans="1:7" x14ac:dyDescent="0.2">
      <c r="A315" s="232"/>
      <c r="C315" s="36" t="str">
        <f t="shared" si="9"/>
        <v>Errore</v>
      </c>
      <c r="D315" s="36" t="s">
        <v>610</v>
      </c>
      <c r="E315" s="36" t="s">
        <v>790</v>
      </c>
      <c r="F315" s="39" t="s">
        <v>669</v>
      </c>
      <c r="G315" s="36" t="s">
        <v>759</v>
      </c>
    </row>
    <row r="316" spans="1:7" x14ac:dyDescent="0.2">
      <c r="A316" s="232"/>
      <c r="C316" s="36" t="str">
        <f t="shared" si="9"/>
        <v>È necessario selezionare una voce dall' elenco.</v>
      </c>
      <c r="D316" s="36" t="s">
        <v>45</v>
      </c>
      <c r="E316" s="36" t="s">
        <v>811</v>
      </c>
      <c r="F316" s="39" t="s">
        <v>690</v>
      </c>
      <c r="G316" s="36" t="s">
        <v>859</v>
      </c>
    </row>
    <row r="317" spans="1:7" x14ac:dyDescent="0.2">
      <c r="A317" s="232">
        <v>3</v>
      </c>
      <c r="B317" s="36" t="s">
        <v>604</v>
      </c>
      <c r="C317" s="36" t="str">
        <f t="shared" si="9"/>
        <v>Finestra Tipo</v>
      </c>
      <c r="D317" s="36" t="s">
        <v>593</v>
      </c>
      <c r="E317" s="36" t="s">
        <v>835</v>
      </c>
      <c r="F317" s="39" t="s">
        <v>712</v>
      </c>
      <c r="G317" s="36" t="s">
        <v>860</v>
      </c>
    </row>
    <row r="318" spans="1:7" x14ac:dyDescent="0.2">
      <c r="A318" s="232"/>
      <c r="C318" s="36" t="str">
        <f t="shared" si="9"/>
        <v>Selezionare uno dei tipi di finestra registrati nel foglio "Finestra".</v>
      </c>
      <c r="D318" s="36" t="str">
        <f>"Wählen Sie einen der im Blatt '"&amp;Texte!$C$229&amp;"' erfassten Fenstertypen."</f>
        <v>Wählen Sie einen der im Blatt 'Fenster' erfassten Fenstertypen.</v>
      </c>
      <c r="E318" s="36" t="s">
        <v>1059</v>
      </c>
      <c r="F318" s="39" t="s">
        <v>713</v>
      </c>
      <c r="G318" s="36" t="s">
        <v>861</v>
      </c>
    </row>
    <row r="319" spans="1:7" x14ac:dyDescent="0.2">
      <c r="A319" s="232"/>
      <c r="C319" s="36" t="str">
        <f t="shared" si="9"/>
        <v>Errore</v>
      </c>
      <c r="D319" s="36" t="s">
        <v>610</v>
      </c>
      <c r="E319" s="36" t="s">
        <v>790</v>
      </c>
      <c r="F319" s="39" t="s">
        <v>669</v>
      </c>
      <c r="G319" s="36" t="s">
        <v>759</v>
      </c>
    </row>
    <row r="320" spans="1:7" x14ac:dyDescent="0.2">
      <c r="A320" s="232"/>
      <c r="C320" s="36" t="str">
        <f t="shared" si="9"/>
        <v>È necessario selezionare una voce dall' elenco.</v>
      </c>
      <c r="D320" s="36" t="s">
        <v>45</v>
      </c>
      <c r="E320" s="36" t="s">
        <v>811</v>
      </c>
      <c r="F320" s="39" t="s">
        <v>690</v>
      </c>
      <c r="G320" s="36" t="s">
        <v>859</v>
      </c>
    </row>
    <row r="321" spans="1:7" x14ac:dyDescent="0.2">
      <c r="A321" s="232">
        <v>3</v>
      </c>
      <c r="B321" s="36" t="s">
        <v>605</v>
      </c>
      <c r="C321" s="36" t="str">
        <f t="shared" si="9"/>
        <v>Numero</v>
      </c>
      <c r="D321" s="36" t="s">
        <v>66</v>
      </c>
      <c r="E321" s="36" t="s">
        <v>830</v>
      </c>
      <c r="F321" s="39" t="s">
        <v>707</v>
      </c>
      <c r="G321" s="36" t="s">
        <v>863</v>
      </c>
    </row>
    <row r="322" spans="1:7" x14ac:dyDescent="0.2">
      <c r="A322" s="232"/>
      <c r="C322" s="36" t="str">
        <f t="shared" si="9"/>
        <v>Immettere il numero totale di questo tipo di finestra.</v>
      </c>
      <c r="D322" s="36" t="s">
        <v>614</v>
      </c>
      <c r="E322" s="36" t="s">
        <v>837</v>
      </c>
      <c r="F322" s="39" t="s">
        <v>714</v>
      </c>
      <c r="G322" s="36" t="s">
        <v>875</v>
      </c>
    </row>
    <row r="323" spans="1:7" x14ac:dyDescent="0.2">
      <c r="A323" s="232"/>
      <c r="C323" s="36" t="str">
        <f t="shared" si="9"/>
        <v>Errore</v>
      </c>
      <c r="D323" s="36" t="s">
        <v>610</v>
      </c>
      <c r="E323" s="36" t="s">
        <v>790</v>
      </c>
      <c r="F323" s="39" t="s">
        <v>669</v>
      </c>
      <c r="G323" s="36" t="s">
        <v>759</v>
      </c>
    </row>
    <row r="324" spans="1:7" x14ac:dyDescent="0.2">
      <c r="A324" s="232"/>
      <c r="C324" s="36" t="str">
        <f t="shared" si="9"/>
        <v>È necessario immettere valori interi compresi tra 0 e 999.</v>
      </c>
      <c r="D324" s="36" t="s">
        <v>613</v>
      </c>
      <c r="E324" s="36" t="s">
        <v>832</v>
      </c>
      <c r="F324" s="39" t="s">
        <v>709</v>
      </c>
      <c r="G324" s="36" t="s">
        <v>765</v>
      </c>
    </row>
    <row r="325" spans="1:7" x14ac:dyDescent="0.2">
      <c r="A325" s="232">
        <v>3</v>
      </c>
      <c r="B325" s="36" t="s">
        <v>606</v>
      </c>
      <c r="C325" s="36" t="str">
        <f t="shared" si="9"/>
        <v>Finestra Tipo</v>
      </c>
      <c r="D325" s="36" t="s">
        <v>593</v>
      </c>
      <c r="E325" s="36" t="s">
        <v>835</v>
      </c>
      <c r="F325" s="39" t="s">
        <v>712</v>
      </c>
      <c r="G325" s="36" t="s">
        <v>860</v>
      </c>
    </row>
    <row r="326" spans="1:7" x14ac:dyDescent="0.2">
      <c r="A326" s="232"/>
      <c r="C326" s="36" t="str">
        <f t="shared" si="9"/>
        <v>Selezionare uno dei tipi di finestra registrati nel foglio "Finestra".</v>
      </c>
      <c r="D326" s="36" t="str">
        <f>"Wählen Sie einen der im Blatt '"&amp;Texte!$C$229&amp;"' erfassten Fenstertypen."</f>
        <v>Wählen Sie einen der im Blatt 'Fenster' erfassten Fenstertypen.</v>
      </c>
      <c r="E326" s="36" t="s">
        <v>836</v>
      </c>
      <c r="F326" s="39" t="s">
        <v>713</v>
      </c>
      <c r="G326" s="36" t="s">
        <v>861</v>
      </c>
    </row>
    <row r="327" spans="1:7" x14ac:dyDescent="0.2">
      <c r="A327" s="232"/>
      <c r="C327" s="36" t="str">
        <f t="shared" si="9"/>
        <v>Errore</v>
      </c>
      <c r="D327" s="36" t="s">
        <v>610</v>
      </c>
      <c r="E327" s="36" t="s">
        <v>790</v>
      </c>
      <c r="F327" s="39" t="s">
        <v>669</v>
      </c>
      <c r="G327" s="36" t="s">
        <v>759</v>
      </c>
    </row>
    <row r="328" spans="1:7" x14ac:dyDescent="0.2">
      <c r="A328" s="232"/>
      <c r="C328" s="36" t="str">
        <f t="shared" si="9"/>
        <v>È necessario selezionare una voce dall' elenco.</v>
      </c>
      <c r="D328" s="36" t="s">
        <v>45</v>
      </c>
      <c r="E328" s="36" t="s">
        <v>811</v>
      </c>
      <c r="F328" s="39" t="s">
        <v>690</v>
      </c>
      <c r="G328" s="36" t="s">
        <v>859</v>
      </c>
    </row>
    <row r="329" spans="1:7" x14ac:dyDescent="0.2">
      <c r="A329" s="232">
        <v>3</v>
      </c>
      <c r="B329" s="36" t="s">
        <v>607</v>
      </c>
      <c r="C329" s="36" t="str">
        <f t="shared" si="9"/>
        <v>Numero</v>
      </c>
      <c r="D329" s="36" t="s">
        <v>66</v>
      </c>
      <c r="E329" s="36" t="s">
        <v>830</v>
      </c>
      <c r="F329" s="39" t="s">
        <v>707</v>
      </c>
      <c r="G329" s="36" t="s">
        <v>863</v>
      </c>
    </row>
    <row r="330" spans="1:7" x14ac:dyDescent="0.2">
      <c r="A330" s="232"/>
      <c r="C330" s="36" t="str">
        <f t="shared" si="9"/>
        <v>Immettere il numero totale di questo tipo di finestra.</v>
      </c>
      <c r="D330" s="36" t="s">
        <v>614</v>
      </c>
      <c r="E330" s="36" t="s">
        <v>837</v>
      </c>
      <c r="F330" s="39" t="s">
        <v>714</v>
      </c>
      <c r="G330" s="36" t="s">
        <v>875</v>
      </c>
    </row>
    <row r="331" spans="1:7" x14ac:dyDescent="0.2">
      <c r="A331" s="232"/>
      <c r="C331" s="36" t="str">
        <f t="shared" si="9"/>
        <v>Errore</v>
      </c>
      <c r="D331" s="36" t="s">
        <v>610</v>
      </c>
      <c r="E331" s="36" t="s">
        <v>790</v>
      </c>
      <c r="F331" s="39" t="s">
        <v>669</v>
      </c>
      <c r="G331" s="36" t="s">
        <v>759</v>
      </c>
    </row>
    <row r="332" spans="1:7" x14ac:dyDescent="0.2">
      <c r="A332" s="232"/>
      <c r="C332" s="36" t="str">
        <f t="shared" si="9"/>
        <v>È necessario immettere valori interi compresi tra 0 e 999.</v>
      </c>
      <c r="D332" s="36" t="s">
        <v>613</v>
      </c>
      <c r="E332" s="36" t="s">
        <v>832</v>
      </c>
      <c r="F332" s="39" t="s">
        <v>709</v>
      </c>
      <c r="G332" s="36" t="s">
        <v>765</v>
      </c>
    </row>
    <row r="333" spans="1:7" x14ac:dyDescent="0.2">
      <c r="A333" s="232">
        <v>3</v>
      </c>
      <c r="B333" s="36" t="s">
        <v>615</v>
      </c>
      <c r="C333" s="36" t="str">
        <f t="shared" ref="C333:C360" si="10">INDEX($D333:$G333,1,MATCH(Sprachwahl,ListSprache,0))</f>
        <v>Finestra Tipo</v>
      </c>
      <c r="D333" s="36" t="s">
        <v>593</v>
      </c>
      <c r="E333" s="36" t="s">
        <v>835</v>
      </c>
      <c r="F333" s="39" t="s">
        <v>712</v>
      </c>
      <c r="G333" s="36" t="s">
        <v>860</v>
      </c>
    </row>
    <row r="334" spans="1:7" x14ac:dyDescent="0.2">
      <c r="A334" s="232"/>
      <c r="C334" s="36" t="str">
        <f t="shared" si="10"/>
        <v>Selezionare uno dei tipi di finestra registrati nel foglio "Finestra".</v>
      </c>
      <c r="D334" s="36" t="str">
        <f>"Wählen Sie einen der im Blatt '"&amp;Texte!$C$229&amp;"' erfassten Fenstertypen."</f>
        <v>Wählen Sie einen der im Blatt 'Fenster' erfassten Fenstertypen.</v>
      </c>
      <c r="E334" s="36" t="s">
        <v>836</v>
      </c>
      <c r="F334" s="39" t="s">
        <v>713</v>
      </c>
      <c r="G334" s="36" t="s">
        <v>861</v>
      </c>
    </row>
    <row r="335" spans="1:7" x14ac:dyDescent="0.2">
      <c r="A335" s="232"/>
      <c r="C335" s="36" t="str">
        <f t="shared" si="10"/>
        <v>Errore</v>
      </c>
      <c r="D335" s="36" t="s">
        <v>610</v>
      </c>
      <c r="E335" s="36" t="s">
        <v>790</v>
      </c>
      <c r="F335" s="39" t="s">
        <v>669</v>
      </c>
      <c r="G335" s="36" t="s">
        <v>759</v>
      </c>
    </row>
    <row r="336" spans="1:7" x14ac:dyDescent="0.2">
      <c r="A336" s="232"/>
      <c r="C336" s="36" t="str">
        <f t="shared" si="10"/>
        <v>È necessario selezionare una voce dall' elenco.</v>
      </c>
      <c r="D336" s="36" t="s">
        <v>45</v>
      </c>
      <c r="E336" s="36" t="s">
        <v>811</v>
      </c>
      <c r="F336" s="39" t="s">
        <v>690</v>
      </c>
      <c r="G336" s="36" t="s">
        <v>859</v>
      </c>
    </row>
    <row r="337" spans="1:7" x14ac:dyDescent="0.2">
      <c r="A337" s="232">
        <v>3</v>
      </c>
      <c r="B337" s="36" t="s">
        <v>616</v>
      </c>
      <c r="C337" s="36" t="str">
        <f t="shared" si="10"/>
        <v>Numero</v>
      </c>
      <c r="D337" s="36" t="s">
        <v>66</v>
      </c>
      <c r="E337" s="36" t="s">
        <v>830</v>
      </c>
      <c r="F337" s="39" t="s">
        <v>707</v>
      </c>
      <c r="G337" s="36" t="s">
        <v>863</v>
      </c>
    </row>
    <row r="338" spans="1:7" x14ac:dyDescent="0.2">
      <c r="A338" s="232"/>
      <c r="C338" s="36" t="str">
        <f t="shared" si="10"/>
        <v>Immettere il numero totale di questo tipo di finestra.</v>
      </c>
      <c r="D338" s="36" t="s">
        <v>614</v>
      </c>
      <c r="E338" s="36" t="s">
        <v>837</v>
      </c>
      <c r="F338" s="39" t="s">
        <v>714</v>
      </c>
      <c r="G338" s="36" t="s">
        <v>875</v>
      </c>
    </row>
    <row r="339" spans="1:7" x14ac:dyDescent="0.2">
      <c r="A339" s="232"/>
      <c r="C339" s="36" t="str">
        <f t="shared" si="10"/>
        <v>Errore</v>
      </c>
      <c r="D339" s="36" t="s">
        <v>610</v>
      </c>
      <c r="E339" s="36" t="s">
        <v>790</v>
      </c>
      <c r="F339" s="39" t="s">
        <v>669</v>
      </c>
      <c r="G339" s="36" t="s">
        <v>759</v>
      </c>
    </row>
    <row r="340" spans="1:7" x14ac:dyDescent="0.2">
      <c r="A340" s="232"/>
      <c r="C340" s="36" t="str">
        <f t="shared" si="10"/>
        <v>È necessario immettere valori interi compresi tra 0 e 999.</v>
      </c>
      <c r="D340" s="36" t="s">
        <v>613</v>
      </c>
      <c r="E340" s="36" t="s">
        <v>832</v>
      </c>
      <c r="F340" s="39" t="s">
        <v>709</v>
      </c>
      <c r="G340" s="36" t="s">
        <v>996</v>
      </c>
    </row>
    <row r="341" spans="1:7" x14ac:dyDescent="0.2">
      <c r="A341" s="232">
        <v>3</v>
      </c>
      <c r="B341" s="36" t="s">
        <v>617</v>
      </c>
      <c r="C341" s="36" t="str">
        <f t="shared" si="10"/>
        <v>Finestra Tipo</v>
      </c>
      <c r="D341" s="36" t="s">
        <v>593</v>
      </c>
      <c r="E341" s="36" t="s">
        <v>835</v>
      </c>
      <c r="F341" s="39" t="s">
        <v>712</v>
      </c>
      <c r="G341" s="36" t="s">
        <v>860</v>
      </c>
    </row>
    <row r="342" spans="1:7" x14ac:dyDescent="0.2">
      <c r="A342" s="232"/>
      <c r="C342" s="36" t="str">
        <f t="shared" si="10"/>
        <v>Selezionare uno dei tipi di finestra registrati nel foglio "Finestra".</v>
      </c>
      <c r="D342" s="36" t="str">
        <f>"Wählen Sie einen der im Blatt '"&amp;Texte!$C$229&amp;"' erfassten Fenstertypen."</f>
        <v>Wählen Sie einen der im Blatt 'Fenster' erfassten Fenstertypen.</v>
      </c>
      <c r="E342" s="36" t="s">
        <v>836</v>
      </c>
      <c r="F342" s="39" t="s">
        <v>713</v>
      </c>
      <c r="G342" s="36" t="s">
        <v>861</v>
      </c>
    </row>
    <row r="343" spans="1:7" x14ac:dyDescent="0.2">
      <c r="A343" s="232"/>
      <c r="C343" s="36" t="str">
        <f t="shared" si="10"/>
        <v>Errore</v>
      </c>
      <c r="D343" s="36" t="s">
        <v>610</v>
      </c>
      <c r="E343" s="36" t="s">
        <v>790</v>
      </c>
      <c r="F343" s="39" t="s">
        <v>669</v>
      </c>
      <c r="G343" s="36" t="s">
        <v>759</v>
      </c>
    </row>
    <row r="344" spans="1:7" x14ac:dyDescent="0.2">
      <c r="A344" s="232"/>
      <c r="C344" s="36" t="str">
        <f t="shared" si="10"/>
        <v>È necessario selezionare una voce dall' elenco.</v>
      </c>
      <c r="D344" s="36" t="s">
        <v>45</v>
      </c>
      <c r="E344" s="36" t="s">
        <v>811</v>
      </c>
      <c r="F344" s="39" t="s">
        <v>690</v>
      </c>
      <c r="G344" s="36" t="s">
        <v>859</v>
      </c>
    </row>
    <row r="345" spans="1:7" x14ac:dyDescent="0.2">
      <c r="A345" s="232">
        <v>3</v>
      </c>
      <c r="B345" s="36" t="s">
        <v>618</v>
      </c>
      <c r="C345" s="36" t="str">
        <f t="shared" si="10"/>
        <v>Numero</v>
      </c>
      <c r="D345" s="36" t="s">
        <v>66</v>
      </c>
      <c r="E345" s="36" t="s">
        <v>830</v>
      </c>
      <c r="F345" s="39" t="s">
        <v>707</v>
      </c>
      <c r="G345" s="36" t="s">
        <v>863</v>
      </c>
    </row>
    <row r="346" spans="1:7" x14ac:dyDescent="0.2">
      <c r="A346" s="232"/>
      <c r="C346" s="36" t="str">
        <f t="shared" si="10"/>
        <v>Immettere il numero totale di questo tipo di finestra.</v>
      </c>
      <c r="D346" s="36" t="s">
        <v>614</v>
      </c>
      <c r="E346" s="36" t="s">
        <v>837</v>
      </c>
      <c r="F346" s="39" t="s">
        <v>714</v>
      </c>
      <c r="G346" s="36" t="s">
        <v>875</v>
      </c>
    </row>
    <row r="347" spans="1:7" x14ac:dyDescent="0.2">
      <c r="A347" s="232"/>
      <c r="C347" s="36" t="str">
        <f t="shared" si="10"/>
        <v>Errore</v>
      </c>
      <c r="D347" s="36" t="s">
        <v>610</v>
      </c>
      <c r="E347" s="36" t="s">
        <v>790</v>
      </c>
      <c r="F347" s="39" t="s">
        <v>669</v>
      </c>
      <c r="G347" s="36" t="s">
        <v>759</v>
      </c>
    </row>
    <row r="348" spans="1:7" x14ac:dyDescent="0.2">
      <c r="A348" s="232"/>
      <c r="C348" s="36" t="str">
        <f t="shared" si="10"/>
        <v>È necessario immettere valori interi compresi tra 0 e 999.</v>
      </c>
      <c r="D348" s="36" t="s">
        <v>613</v>
      </c>
      <c r="E348" s="36" t="s">
        <v>832</v>
      </c>
      <c r="F348" s="39" t="s">
        <v>709</v>
      </c>
      <c r="G348" s="36" t="s">
        <v>765</v>
      </c>
    </row>
    <row r="349" spans="1:7" x14ac:dyDescent="0.2">
      <c r="A349" s="277">
        <v>4</v>
      </c>
      <c r="B349" s="36" t="s">
        <v>597</v>
      </c>
      <c r="C349" s="36" t="str">
        <f t="shared" si="10"/>
        <v>Profondità dell'area usata</v>
      </c>
      <c r="D349" s="36" t="s">
        <v>983</v>
      </c>
      <c r="E349" s="117" t="s">
        <v>1040</v>
      </c>
      <c r="F349" s="117" t="s">
        <v>934</v>
      </c>
      <c r="G349" s="117" t="s">
        <v>936</v>
      </c>
    </row>
    <row r="350" spans="1:7" x14ac:dyDescent="0.2">
      <c r="A350" s="277"/>
      <c r="C350" s="36" t="str">
        <f t="shared" si="10"/>
        <v>Immettere la profondità delle aree utilizzate in permanenza dalle persone (misurata dalla facciata).</v>
      </c>
      <c r="D350" s="36" t="s">
        <v>984</v>
      </c>
      <c r="E350" s="36" t="s">
        <v>998</v>
      </c>
      <c r="F350" s="36" t="s">
        <v>997</v>
      </c>
      <c r="G350" s="36" t="s">
        <v>999</v>
      </c>
    </row>
    <row r="351" spans="1:7" x14ac:dyDescent="0.2">
      <c r="A351" s="277"/>
      <c r="C351" s="36" t="str">
        <f t="shared" si="10"/>
        <v>Errore</v>
      </c>
      <c r="D351" s="36" t="s">
        <v>610</v>
      </c>
      <c r="E351" s="36" t="s">
        <v>790</v>
      </c>
      <c r="F351" s="39" t="s">
        <v>669</v>
      </c>
      <c r="G351" s="36" t="s">
        <v>759</v>
      </c>
    </row>
    <row r="352" spans="1:7" x14ac:dyDescent="0.2">
      <c r="A352" s="277"/>
      <c r="C352" s="36" t="str">
        <f t="shared" si="10"/>
        <v>È necessario immettere valori compresi tra 0 e 999.</v>
      </c>
      <c r="D352" s="36" t="s">
        <v>641</v>
      </c>
      <c r="E352" s="36" t="s">
        <v>797</v>
      </c>
      <c r="F352" s="39" t="s">
        <v>852</v>
      </c>
      <c r="G352" s="36" t="s">
        <v>765</v>
      </c>
    </row>
    <row r="353" spans="1:7" x14ac:dyDescent="0.2">
      <c r="A353" s="277">
        <v>4</v>
      </c>
      <c r="B353" s="36" t="s">
        <v>598</v>
      </c>
      <c r="C353" s="36" t="str">
        <f t="shared" si="10"/>
        <v>Raggio visivo</v>
      </c>
      <c r="D353" s="36" t="s">
        <v>985</v>
      </c>
      <c r="E353" s="117" t="s">
        <v>940</v>
      </c>
      <c r="F353" s="117" t="s">
        <v>941</v>
      </c>
      <c r="G353" s="117" t="s">
        <v>939</v>
      </c>
    </row>
    <row r="354" spans="1:7" x14ac:dyDescent="0.2">
      <c r="A354" s="277"/>
      <c r="C354" s="36" t="str">
        <f t="shared" si="10"/>
        <v>Immettere la distanza dall'oggetto successivo (misurata dalla facciata).</v>
      </c>
      <c r="D354" s="36" t="s">
        <v>986</v>
      </c>
      <c r="E354" s="36" t="s">
        <v>994</v>
      </c>
      <c r="F354" s="36" t="s">
        <v>995</v>
      </c>
      <c r="G354" s="36" t="s">
        <v>993</v>
      </c>
    </row>
    <row r="355" spans="1:7" x14ac:dyDescent="0.2">
      <c r="A355" s="277"/>
      <c r="C355" s="36" t="str">
        <f t="shared" si="10"/>
        <v>Errore</v>
      </c>
      <c r="D355" s="36" t="s">
        <v>610</v>
      </c>
      <c r="E355" s="36" t="s">
        <v>790</v>
      </c>
      <c r="F355" s="39" t="s">
        <v>669</v>
      </c>
      <c r="G355" s="36" t="s">
        <v>759</v>
      </c>
    </row>
    <row r="356" spans="1:7" x14ac:dyDescent="0.2">
      <c r="A356" s="277"/>
      <c r="C356" s="36" t="str">
        <f t="shared" si="10"/>
        <v>È necessario immettere valori interi compresi tra 0 e 999.</v>
      </c>
      <c r="D356" s="36" t="s">
        <v>987</v>
      </c>
      <c r="E356" s="36" t="s">
        <v>832</v>
      </c>
      <c r="F356" s="39" t="s">
        <v>709</v>
      </c>
      <c r="G356" s="36" t="s">
        <v>996</v>
      </c>
    </row>
    <row r="357" spans="1:7" x14ac:dyDescent="0.2">
      <c r="A357" s="277">
        <v>4</v>
      </c>
      <c r="B357" s="36" t="s">
        <v>599</v>
      </c>
      <c r="C357" s="36" t="str">
        <f t="shared" si="10"/>
        <v>Livelli di visione</v>
      </c>
      <c r="D357" s="36" t="s">
        <v>893</v>
      </c>
      <c r="E357" s="117" t="s">
        <v>990</v>
      </c>
      <c r="F357" s="117" t="s">
        <v>991</v>
      </c>
      <c r="G357" s="117" t="s">
        <v>992</v>
      </c>
    </row>
    <row r="358" spans="1:7" x14ac:dyDescent="0.2">
      <c r="A358" s="277"/>
      <c r="C358" s="36" t="str">
        <f t="shared" si="10"/>
        <v>Selezionare i livelli visibili dal punto più lontano ad un'altezza di 1,2 metri (attività da seduti) o 1,7 metri (attività in piedi) quando si guarda attraverso la finestra.</v>
      </c>
      <c r="D358" s="36" t="s">
        <v>988</v>
      </c>
      <c r="E358" s="36" t="s">
        <v>1002</v>
      </c>
      <c r="F358" s="36" t="s">
        <v>1001</v>
      </c>
      <c r="G358" s="36" t="s">
        <v>1000</v>
      </c>
    </row>
    <row r="359" spans="1:7" x14ac:dyDescent="0.2">
      <c r="A359" s="277"/>
      <c r="C359" s="36" t="str">
        <f t="shared" si="10"/>
        <v>Errore</v>
      </c>
      <c r="D359" s="36" t="s">
        <v>610</v>
      </c>
      <c r="E359" s="36" t="s">
        <v>790</v>
      </c>
      <c r="F359" s="39" t="s">
        <v>669</v>
      </c>
      <c r="G359" s="36" t="s">
        <v>759</v>
      </c>
    </row>
    <row r="360" spans="1:7" x14ac:dyDescent="0.2">
      <c r="A360" s="277"/>
      <c r="C360" s="36" t="str">
        <f t="shared" si="10"/>
        <v>È necessario selezionare una voce dall' elenco.</v>
      </c>
      <c r="D360" s="36" t="s">
        <v>45</v>
      </c>
      <c r="E360" s="36" t="s">
        <v>811</v>
      </c>
      <c r="F360" s="39" t="s">
        <v>690</v>
      </c>
      <c r="G360" s="36" t="s">
        <v>859</v>
      </c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29"/>
  <sheetViews>
    <sheetView workbookViewId="0">
      <selection activeCell="B5" sqref="B5"/>
    </sheetView>
  </sheetViews>
  <sheetFormatPr baseColWidth="10" defaultRowHeight="15" x14ac:dyDescent="0.2"/>
  <cols>
    <col min="2" max="2" width="73.21875" customWidth="1"/>
  </cols>
  <sheetData>
    <row r="1" spans="1:4" ht="23.25" x14ac:dyDescent="0.35">
      <c r="A1" s="88" t="s">
        <v>1021</v>
      </c>
    </row>
    <row r="3" spans="1:4" x14ac:dyDescent="0.2">
      <c r="A3" s="55" t="s">
        <v>1022</v>
      </c>
      <c r="B3" s="55" t="s">
        <v>1023</v>
      </c>
      <c r="C3" s="55" t="s">
        <v>1024</v>
      </c>
      <c r="D3" s="55" t="s">
        <v>1025</v>
      </c>
    </row>
    <row r="4" spans="1:4" x14ac:dyDescent="0.2">
      <c r="A4" s="281" t="s">
        <v>1029</v>
      </c>
      <c r="B4" s="27" t="s">
        <v>1026</v>
      </c>
      <c r="C4" s="279">
        <v>43106</v>
      </c>
      <c r="D4" s="27" t="s">
        <v>1027</v>
      </c>
    </row>
    <row r="5" spans="1:4" x14ac:dyDescent="0.2">
      <c r="A5" s="281" t="s">
        <v>1028</v>
      </c>
      <c r="B5" s="27" t="s">
        <v>1030</v>
      </c>
      <c r="C5" s="279">
        <v>43830</v>
      </c>
      <c r="D5" s="27" t="s">
        <v>1027</v>
      </c>
    </row>
    <row r="6" spans="1:4" x14ac:dyDescent="0.2">
      <c r="A6" s="281" t="s">
        <v>1041</v>
      </c>
      <c r="B6" s="27" t="s">
        <v>1061</v>
      </c>
      <c r="C6" s="279">
        <v>44246</v>
      </c>
      <c r="D6" s="27" t="s">
        <v>1027</v>
      </c>
    </row>
    <row r="7" spans="1:4" x14ac:dyDescent="0.2">
      <c r="A7" s="27"/>
      <c r="B7" s="27"/>
      <c r="C7" s="27"/>
      <c r="D7" s="27"/>
    </row>
    <row r="8" spans="1:4" x14ac:dyDescent="0.2">
      <c r="A8" s="27"/>
      <c r="B8" s="27"/>
      <c r="C8" s="27"/>
      <c r="D8" s="27"/>
    </row>
    <row r="9" spans="1:4" x14ac:dyDescent="0.2">
      <c r="A9" s="27"/>
      <c r="B9" s="27"/>
      <c r="C9" s="27"/>
      <c r="D9" s="27"/>
    </row>
    <row r="10" spans="1:4" x14ac:dyDescent="0.2">
      <c r="A10" s="27"/>
      <c r="B10" s="27"/>
      <c r="C10" s="27"/>
      <c r="D10" s="27"/>
    </row>
    <row r="11" spans="1:4" x14ac:dyDescent="0.2">
      <c r="A11" s="27"/>
      <c r="B11" s="27"/>
      <c r="C11" s="27"/>
      <c r="D11" s="27"/>
    </row>
    <row r="12" spans="1:4" x14ac:dyDescent="0.2">
      <c r="A12" s="27"/>
      <c r="B12" s="27"/>
      <c r="C12" s="27"/>
      <c r="D12" s="27"/>
    </row>
    <row r="13" spans="1:4" x14ac:dyDescent="0.2">
      <c r="A13" s="27"/>
      <c r="B13" s="27"/>
      <c r="C13" s="27"/>
      <c r="D13" s="27"/>
    </row>
    <row r="14" spans="1:4" x14ac:dyDescent="0.2">
      <c r="A14" s="27"/>
      <c r="B14" s="27"/>
      <c r="C14" s="27"/>
      <c r="D14" s="27"/>
    </row>
    <row r="15" spans="1:4" x14ac:dyDescent="0.2">
      <c r="A15" s="27"/>
      <c r="B15" s="27"/>
      <c r="C15" s="27"/>
      <c r="D15" s="27"/>
    </row>
    <row r="16" spans="1:4" x14ac:dyDescent="0.2">
      <c r="A16" s="27"/>
      <c r="B16" s="27"/>
      <c r="C16" s="27"/>
      <c r="D16" s="27"/>
    </row>
    <row r="17" spans="1:4" x14ac:dyDescent="0.2">
      <c r="A17" s="27"/>
      <c r="B17" s="27"/>
      <c r="C17" s="27"/>
      <c r="D17" s="27"/>
    </row>
    <row r="18" spans="1:4" x14ac:dyDescent="0.2">
      <c r="A18" s="27"/>
      <c r="B18" s="27"/>
      <c r="C18" s="27"/>
      <c r="D18" s="27"/>
    </row>
    <row r="19" spans="1:4" x14ac:dyDescent="0.2">
      <c r="A19" s="27"/>
      <c r="B19" s="27"/>
      <c r="C19" s="27"/>
      <c r="D19" s="27"/>
    </row>
    <row r="20" spans="1:4" x14ac:dyDescent="0.2">
      <c r="A20" s="27"/>
      <c r="B20" s="27"/>
      <c r="C20" s="27"/>
      <c r="D20" s="27"/>
    </row>
    <row r="21" spans="1:4" x14ac:dyDescent="0.2">
      <c r="A21" s="27"/>
      <c r="B21" s="27"/>
      <c r="C21" s="27"/>
      <c r="D21" s="27"/>
    </row>
    <row r="22" spans="1:4" x14ac:dyDescent="0.2">
      <c r="A22" s="27"/>
      <c r="B22" s="27"/>
      <c r="C22" s="27"/>
      <c r="D22" s="27"/>
    </row>
    <row r="23" spans="1:4" x14ac:dyDescent="0.2">
      <c r="A23" s="27"/>
      <c r="B23" s="27"/>
      <c r="C23" s="27"/>
      <c r="D23" s="27"/>
    </row>
    <row r="24" spans="1:4" x14ac:dyDescent="0.2">
      <c r="A24" s="27"/>
      <c r="B24" s="27"/>
      <c r="C24" s="27"/>
      <c r="D24" s="27"/>
    </row>
    <row r="25" spans="1:4" x14ac:dyDescent="0.2">
      <c r="A25" s="27"/>
      <c r="B25" s="27"/>
      <c r="C25" s="27"/>
      <c r="D25" s="27"/>
    </row>
    <row r="26" spans="1:4" x14ac:dyDescent="0.2">
      <c r="A26" s="27"/>
      <c r="B26" s="27"/>
      <c r="C26" s="27"/>
      <c r="D26" s="27"/>
    </row>
    <row r="27" spans="1:4" x14ac:dyDescent="0.2">
      <c r="A27" s="27"/>
      <c r="B27" s="27"/>
      <c r="C27" s="27"/>
      <c r="D27" s="27"/>
    </row>
    <row r="28" spans="1:4" x14ac:dyDescent="0.2">
      <c r="A28" s="280"/>
      <c r="B28" s="280"/>
      <c r="C28" s="280"/>
      <c r="D28" s="280"/>
    </row>
    <row r="29" spans="1:4" x14ac:dyDescent="0.2">
      <c r="A29" s="282" t="str">
        <f>INDEX($A$4:$A$28,SUMPRODUCT(MAX(($A$4:$A$28&lt;&gt;"")*ROW($A$4:$A$28)))-3,1)</f>
        <v>2.11</v>
      </c>
      <c r="B29" s="55"/>
      <c r="C29" s="55"/>
      <c r="D29" s="5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54</vt:i4>
      </vt:variant>
    </vt:vector>
  </HeadingPairs>
  <TitlesOfParts>
    <vt:vector size="62" baseType="lpstr">
      <vt:lpstr>Riassunto</vt:lpstr>
      <vt:lpstr>Finestre</vt:lpstr>
      <vt:lpstr>Illuminazione_naturale</vt:lpstr>
      <vt:lpstr>Prospettive</vt:lpstr>
      <vt:lpstr>Questionario_ammodernamento</vt:lpstr>
      <vt:lpstr>Constants</vt:lpstr>
      <vt:lpstr>Texte</vt:lpstr>
      <vt:lpstr>Versionierung</vt:lpstr>
      <vt:lpstr>Antwort_simp</vt:lpstr>
      <vt:lpstr>Befriedigend</vt:lpstr>
      <vt:lpstr>Finestre!Druckbereich</vt:lpstr>
      <vt:lpstr>Illuminazione_naturale!Druckbereich</vt:lpstr>
      <vt:lpstr>Prospettive!Druckbereich</vt:lpstr>
      <vt:lpstr>Questionario_ammodernamento!Druckbereich</vt:lpstr>
      <vt:lpstr>Riassunto!Druckbereich</vt:lpstr>
      <vt:lpstr>Druckbereich</vt:lpstr>
      <vt:lpstr>Illuminazione_naturale!Drucktitel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MxValidationTexts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Severin Lenel</cp:lastModifiedBy>
  <cp:lastPrinted>2019-12-31T21:25:02Z</cp:lastPrinted>
  <dcterms:created xsi:type="dcterms:W3CDTF">1999-01-20T17:37:13Z</dcterms:created>
  <dcterms:modified xsi:type="dcterms:W3CDTF">2021-02-19T10:56:52Z</dcterms:modified>
</cp:coreProperties>
</file>