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DieseArbeitsmappe"/>
  <mc:AlternateContent xmlns:mc="http://schemas.openxmlformats.org/markup-compatibility/2006">
    <mc:Choice Requires="x15">
      <x15ac:absPath xmlns:x15ac="http://schemas.microsoft.com/office/spreadsheetml/2010/11/ac" url="P:\1004_MINERGIE-ECO\1004-13_MINERGIE-ECO_Version_2021\0000_12_Berechnungen_Tabellen\"/>
    </mc:Choice>
  </mc:AlternateContent>
  <xr:revisionPtr revIDLastSave="0" documentId="13_ncr:1_{9606F0A4-7106-4E21-8588-FAAA7D50D4AC}" xr6:coauthVersionLast="46" xr6:coauthVersionMax="46" xr10:uidLastSave="{00000000-0000-0000-0000-000000000000}"/>
  <workbookProtection workbookAlgorithmName="SHA-512" workbookHashValue="zK0C5NuW9j5UjMFGLQjqhph/eZEiJTLKn73ZQp1gKNlDk1B9G1HhBV7aqW2DriXyIL0JPbbJXSu1Zdw/2+ti9Q==" workbookSaltValue="DRcBeJtzyAkuWgb5UqhNFQ==" workbookSpinCount="100000" lockStructure="1"/>
  <bookViews>
    <workbookView xWindow="5205" yWindow="0" windowWidth="23625" windowHeight="19665" xr2:uid="{00000000-000D-0000-FFFF-FFFF00000000}"/>
  </bookViews>
  <sheets>
    <sheet name="Résumé" sheetId="12" r:id="rId1"/>
    <sheet name="Fenêtres" sheetId="29" r:id="rId2"/>
    <sheet name="Lumière_du_jour" sheetId="18" r:id="rId3"/>
    <sheet name="Vues" sheetId="32" r:id="rId4"/>
    <sheet name="Questionnaire_rénovation" sheetId="28" r:id="rId5"/>
    <sheet name="Constants" sheetId="27" state="hidden" r:id="rId6"/>
    <sheet name="Texte" sheetId="31" state="hidden" r:id="rId7"/>
    <sheet name="Versionierung" sheetId="33" state="hidden" r:id="rId8"/>
  </sheets>
  <definedNames>
    <definedName name="_xlnm._FilterDatabase" localSheetId="2" hidden="1">Lumière_du_jour!#REF!</definedName>
    <definedName name="Antwort_simp">Questionnaire_rénovation!$A$19</definedName>
    <definedName name="Befriedigend">Constants!$C$92</definedName>
    <definedName name="_xlnm.Print_Area" localSheetId="1">Fenêtres!$A$1:$M$39</definedName>
    <definedName name="_xlnm.Print_Area" localSheetId="2">Lumière_du_jour!$A$1:$R$40</definedName>
    <definedName name="_xlnm.Print_Area" localSheetId="4">Questionnaire_rénovation!$A$1:$E$30</definedName>
    <definedName name="_xlnm.Print_Area" localSheetId="0">Résumé!$A$1:$D$42</definedName>
    <definedName name="_xlnm.Print_Area" localSheetId="3">Vues!$A$1:$H$40</definedName>
    <definedName name="_xlnm.Print_Area">Lumière_du_jour!$B$1:$Q$35</definedName>
    <definedName name="_xlnm.Print_Titles" localSheetId="2">Lumière_du_jour!$1:$4</definedName>
    <definedName name="FactorRenovation">Constants!$D$12</definedName>
    <definedName name="Gut">Constants!$C$91</definedName>
    <definedName name="Ja">Constants!$B$9</definedName>
    <definedName name="JaNein">Constants!$B$9:$B$10</definedName>
    <definedName name="ListAussicht">Constants!$B$40:$B$46</definedName>
    <definedName name="ListAussichtQ">Constants!$B$48:$B$51</definedName>
    <definedName name="ListBeleuchtung">Constants!$B$55:$B$88</definedName>
    <definedName name="ListHorizont">Constants!$B$36:$B$38</definedName>
    <definedName name="ListOrientierung">Constants!$B$91:$B$99</definedName>
    <definedName name="ListProjekttyp">Constants!$B$17:$B$18</definedName>
    <definedName name="ListRaumReflex">Constants!$B$20:$B$22</definedName>
    <definedName name="ListSoControl">Constants!$B$30:$B$34</definedName>
    <definedName name="ListSoSchu">Constants!$B$24:$B$28</definedName>
    <definedName name="ListSprache">Texte!$C$4:$F$4</definedName>
    <definedName name="ListWindow">OFFSET(Fenêtres!$B$5,,,COUNTIF(Fenêtres!$B$5:$B$39,"&gt;"""),)</definedName>
    <definedName name="MatrixAussicht">Constants!$B$40:$C$46</definedName>
    <definedName name="MatrixBeleuchtung">Constants!$B$55:$E$88</definedName>
    <definedName name="MatrixHorizont">Constants!$B$36:$C$38</definedName>
    <definedName name="MatrixRaumReflex">Constants!$B$20:$C$22</definedName>
    <definedName name="MatrixSoControl">Constants!$B$30:$C$34</definedName>
    <definedName name="MatrixSoSchu">Constants!$B$24:$C$28</definedName>
    <definedName name="MatrixTexteT1">Texte!$A$5:$B$35</definedName>
    <definedName name="MatrixTexteT2">Texte!$A$39:$B$53</definedName>
    <definedName name="MatrixTexteT3">Texte!$A$57:$B$93</definedName>
    <definedName name="MatrixTexteT4">Texte!$A$125:$B$143</definedName>
    <definedName name="MatrixTexteT5">Texte!$A$97:$B$121</definedName>
    <definedName name="MatrixWindow">Fenêtres!$B$5:$R$39</definedName>
    <definedName name="MaxUFläche">Constants!$B$97</definedName>
    <definedName name="Mindesterfüllung">Constants!$B$95</definedName>
    <definedName name="MxValidationTexts">Texte!$A$237:$G$360</definedName>
    <definedName name="Nein">Constants!$B$10</definedName>
    <definedName name="NewConstruction">Constants!$B$17</definedName>
    <definedName name="Password">Constants!$B$7</definedName>
    <definedName name="Projektbez">Résumé!$B$5</definedName>
    <definedName name="Raumreflexion">Lumière_du_jour!#REF!</definedName>
    <definedName name="Renovation">Constants!$B$18</definedName>
    <definedName name="SheetDaylight">Texte!$B$230</definedName>
    <definedName name="SheetOverview">Texte!$B$228</definedName>
    <definedName name="SheetQuestionaire">Texte!$B$232</definedName>
    <definedName name="SheetViews">Texte!$B$231</definedName>
    <definedName name="SheetWindow">Texte!$B$229</definedName>
    <definedName name="Sonnenschutztyp">Lumière_du_jour!#REF!</definedName>
    <definedName name="Sprachwahl">Constants!$B$5</definedName>
    <definedName name="Standardnutzung">Lumière_du_jour!#REF!</definedName>
    <definedName name="SummeRaumFlaeche">Lumière_du_jour!$S$38</definedName>
    <definedName name="test01">Texte!$B$230</definedName>
    <definedName name="Typ">Résumé!$B$8</definedName>
    <definedName name="Version">Constants!$B$99</definedName>
    <definedName name="VersionNr">Versionierung!$A$29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5" i="29" l="1"/>
  <c r="P35" i="29"/>
  <c r="Q35" i="29"/>
  <c r="R35" i="29"/>
  <c r="O36" i="29"/>
  <c r="P36" i="29"/>
  <c r="Q36" i="29"/>
  <c r="R36" i="29"/>
  <c r="O37" i="29"/>
  <c r="P37" i="29"/>
  <c r="Q37" i="29"/>
  <c r="R37" i="29"/>
  <c r="O38" i="29"/>
  <c r="P38" i="29"/>
  <c r="Q38" i="29"/>
  <c r="R38" i="29"/>
  <c r="O39" i="29"/>
  <c r="P39" i="29"/>
  <c r="Q39" i="29"/>
  <c r="R39" i="29"/>
  <c r="E85" i="27"/>
  <c r="E80" i="27"/>
  <c r="B177" i="31"/>
  <c r="B85" i="27" s="1"/>
  <c r="B172" i="31"/>
  <c r="B80" i="27" s="1"/>
  <c r="W6" i="18"/>
  <c r="I6" i="32" s="1"/>
  <c r="J6" i="32" s="1"/>
  <c r="W7" i="18"/>
  <c r="I7" i="32" s="1"/>
  <c r="J7" i="32" s="1"/>
  <c r="W8" i="18"/>
  <c r="I8" i="32" s="1"/>
  <c r="J8" i="32" s="1"/>
  <c r="W9" i="18"/>
  <c r="I9" i="32" s="1"/>
  <c r="J9" i="32" s="1"/>
  <c r="W10" i="18"/>
  <c r="I10" i="32" s="1"/>
  <c r="J10" i="32" s="1"/>
  <c r="W11" i="18"/>
  <c r="I11" i="32" s="1"/>
  <c r="J11" i="32" s="1"/>
  <c r="W12" i="18"/>
  <c r="I12" i="32" s="1"/>
  <c r="J12" i="32" s="1"/>
  <c r="W13" i="18"/>
  <c r="I13" i="32" s="1"/>
  <c r="J13" i="32" s="1"/>
  <c r="W14" i="18"/>
  <c r="I14" i="32" s="1"/>
  <c r="J14" i="32" s="1"/>
  <c r="W15" i="18"/>
  <c r="I15" i="32" s="1"/>
  <c r="J15" i="32" s="1"/>
  <c r="W16" i="18"/>
  <c r="I16" i="32" s="1"/>
  <c r="J16" i="32" s="1"/>
  <c r="W17" i="18"/>
  <c r="W18" i="18"/>
  <c r="I18" i="32" s="1"/>
  <c r="J18" i="32" s="1"/>
  <c r="W19" i="18"/>
  <c r="I19" i="32" s="1"/>
  <c r="J19" i="32" s="1"/>
  <c r="W20" i="18"/>
  <c r="I20" i="32" s="1"/>
  <c r="J20" i="32" s="1"/>
  <c r="W21" i="18"/>
  <c r="I21" i="32" s="1"/>
  <c r="J21" i="32" s="1"/>
  <c r="W22" i="18"/>
  <c r="I22" i="32" s="1"/>
  <c r="J22" i="32" s="1"/>
  <c r="W23" i="18"/>
  <c r="I23" i="32" s="1"/>
  <c r="J23" i="32" s="1"/>
  <c r="W24" i="18"/>
  <c r="I24" i="32" s="1"/>
  <c r="J24" i="32" s="1"/>
  <c r="W25" i="18"/>
  <c r="I25" i="32" s="1"/>
  <c r="J25" i="32" s="1"/>
  <c r="W26" i="18"/>
  <c r="I26" i="32" s="1"/>
  <c r="J26" i="32" s="1"/>
  <c r="W27" i="18"/>
  <c r="I27" i="32" s="1"/>
  <c r="J27" i="32" s="1"/>
  <c r="W28" i="18"/>
  <c r="I28" i="32" s="1"/>
  <c r="J28" i="32" s="1"/>
  <c r="W29" i="18"/>
  <c r="I29" i="32" s="1"/>
  <c r="J29" i="32" s="1"/>
  <c r="W30" i="18"/>
  <c r="I30" i="32" s="1"/>
  <c r="J30" i="32" s="1"/>
  <c r="W31" i="18"/>
  <c r="I31" i="32" s="1"/>
  <c r="J31" i="32" s="1"/>
  <c r="W32" i="18"/>
  <c r="I32" i="32" s="1"/>
  <c r="J32" i="32" s="1"/>
  <c r="W33" i="18"/>
  <c r="W34" i="18"/>
  <c r="I34" i="32" s="1"/>
  <c r="J34" i="32" s="1"/>
  <c r="W5" i="18"/>
  <c r="I5" i="32" s="1"/>
  <c r="J5" i="32" s="1"/>
  <c r="B6" i="31"/>
  <c r="D1" i="12" s="1"/>
  <c r="A29" i="33"/>
  <c r="B99" i="27" s="1"/>
  <c r="B20" i="31"/>
  <c r="A36" i="12" s="1"/>
  <c r="B21" i="31"/>
  <c r="A38" i="12" s="1"/>
  <c r="B22" i="31"/>
  <c r="A39" i="12" s="1"/>
  <c r="B23" i="31"/>
  <c r="A42" i="12" s="1"/>
  <c r="B231" i="31"/>
  <c r="C31" i="31" s="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B107" i="31"/>
  <c r="H4" i="32" s="1"/>
  <c r="B108" i="31"/>
  <c r="B36" i="32" s="1"/>
  <c r="B118" i="31"/>
  <c r="H37" i="32" s="1"/>
  <c r="B117" i="31"/>
  <c r="F37" i="32" s="1"/>
  <c r="B116" i="31"/>
  <c r="G37" i="32" s="1"/>
  <c r="B115" i="31"/>
  <c r="E37" i="32" s="1"/>
  <c r="B114" i="31"/>
  <c r="D37" i="32" s="1"/>
  <c r="B113" i="31"/>
  <c r="C37" i="32" s="1"/>
  <c r="B112" i="31"/>
  <c r="B37" i="32" s="1"/>
  <c r="B111" i="31"/>
  <c r="G36" i="32" s="1"/>
  <c r="B110" i="31"/>
  <c r="E36" i="32" s="1"/>
  <c r="B109" i="31"/>
  <c r="C36" i="32" s="1"/>
  <c r="B119" i="31"/>
  <c r="B38" i="32" s="1"/>
  <c r="A41" i="12" s="1"/>
  <c r="B120" i="31"/>
  <c r="B121" i="31"/>
  <c r="B40" i="32" s="1"/>
  <c r="B213" i="31"/>
  <c r="B51" i="27" s="1"/>
  <c r="B212" i="31"/>
  <c r="B50" i="27" s="1"/>
  <c r="B211" i="31"/>
  <c r="B49" i="27" s="1"/>
  <c r="B210" i="31"/>
  <c r="B48" i="27" s="1"/>
  <c r="B99" i="31"/>
  <c r="C3" i="32" s="1"/>
  <c r="B103" i="31"/>
  <c r="C4" i="32" s="1"/>
  <c r="B104" i="31"/>
  <c r="D4" i="32" s="1"/>
  <c r="B105" i="31"/>
  <c r="E4" i="32" s="1"/>
  <c r="B102" i="31"/>
  <c r="B4" i="32" s="1"/>
  <c r="B101" i="31"/>
  <c r="B100" i="31"/>
  <c r="B98" i="31"/>
  <c r="B3" i="32" s="1"/>
  <c r="B97" i="31"/>
  <c r="A1" i="32" s="1"/>
  <c r="B207" i="31"/>
  <c r="B45" i="27" s="1"/>
  <c r="B208" i="31"/>
  <c r="B46" i="27" s="1"/>
  <c r="B206" i="31"/>
  <c r="B44" i="27" s="1"/>
  <c r="B205" i="31"/>
  <c r="B43" i="27" s="1"/>
  <c r="B204" i="31"/>
  <c r="B42" i="27" s="1"/>
  <c r="B203" i="31"/>
  <c r="B41" i="27" s="1"/>
  <c r="B202" i="31"/>
  <c r="B40" i="27" s="1"/>
  <c r="F96" i="31"/>
  <c r="E96" i="31"/>
  <c r="D96" i="31"/>
  <c r="C96" i="31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5" i="32"/>
  <c r="I17" i="32"/>
  <c r="J17" i="32" s="1"/>
  <c r="I33" i="32"/>
  <c r="J33" i="32" s="1"/>
  <c r="F31" i="31" l="1"/>
  <c r="E31" i="31"/>
  <c r="D31" i="31"/>
  <c r="B31" i="31" s="1"/>
  <c r="A51" i="12" s="1"/>
  <c r="L5" i="32"/>
  <c r="L23" i="32"/>
  <c r="H23" i="32" s="1"/>
  <c r="L15" i="32"/>
  <c r="H15" i="32" s="1"/>
  <c r="L29" i="32"/>
  <c r="H29" i="32" s="1"/>
  <c r="L21" i="32"/>
  <c r="H21" i="32" s="1"/>
  <c r="L31" i="32"/>
  <c r="H31" i="32" s="1"/>
  <c r="L27" i="32"/>
  <c r="H27" i="32" s="1"/>
  <c r="L19" i="32"/>
  <c r="H19" i="32" s="1"/>
  <c r="L11" i="32"/>
  <c r="H11" i="32" s="1"/>
  <c r="L33" i="32"/>
  <c r="H33" i="32" s="1"/>
  <c r="L25" i="32"/>
  <c r="H25" i="32" s="1"/>
  <c r="L17" i="32"/>
  <c r="H17" i="32" s="1"/>
  <c r="L13" i="32"/>
  <c r="H13" i="32" s="1"/>
  <c r="L9" i="32"/>
  <c r="H9" i="32" s="1"/>
  <c r="L32" i="32"/>
  <c r="H32" i="32" s="1"/>
  <c r="L28" i="32"/>
  <c r="H28" i="32" s="1"/>
  <c r="L24" i="32"/>
  <c r="H24" i="32" s="1"/>
  <c r="L20" i="32"/>
  <c r="H20" i="32" s="1"/>
  <c r="L16" i="32"/>
  <c r="H16" i="32" s="1"/>
  <c r="L12" i="32"/>
  <c r="H12" i="32" s="1"/>
  <c r="L8" i="32"/>
  <c r="H8" i="32" s="1"/>
  <c r="L7" i="32"/>
  <c r="H7" i="32" s="1"/>
  <c r="L34" i="32"/>
  <c r="H34" i="32" s="1"/>
  <c r="L30" i="32"/>
  <c r="H30" i="32" s="1"/>
  <c r="L26" i="32"/>
  <c r="H26" i="32" s="1"/>
  <c r="L22" i="32"/>
  <c r="H22" i="32" s="1"/>
  <c r="L18" i="32"/>
  <c r="H18" i="32" s="1"/>
  <c r="L14" i="32"/>
  <c r="H14" i="32" s="1"/>
  <c r="L10" i="32"/>
  <c r="H10" i="32" s="1"/>
  <c r="L6" i="32"/>
  <c r="H6" i="32" s="1"/>
  <c r="B79" i="31"/>
  <c r="R4" i="18" s="1"/>
  <c r="B59" i="31"/>
  <c r="R3" i="18" s="1"/>
  <c r="G3" i="32" s="1"/>
  <c r="S5" i="18"/>
  <c r="K5" i="32" s="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68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348" i="31"/>
  <c r="C347" i="31"/>
  <c r="C346" i="31"/>
  <c r="C345" i="31"/>
  <c r="C340" i="31"/>
  <c r="C339" i="31"/>
  <c r="C338" i="31"/>
  <c r="C337" i="31"/>
  <c r="C332" i="31"/>
  <c r="C331" i="31"/>
  <c r="C330" i="31"/>
  <c r="C329" i="31"/>
  <c r="C321" i="31"/>
  <c r="C322" i="31"/>
  <c r="C323" i="31"/>
  <c r="C324" i="31"/>
  <c r="C344" i="31"/>
  <c r="C343" i="31"/>
  <c r="C336" i="31"/>
  <c r="C335" i="31"/>
  <c r="C328" i="31"/>
  <c r="C327" i="31"/>
  <c r="C320" i="31"/>
  <c r="C319" i="31"/>
  <c r="C316" i="31"/>
  <c r="C315" i="31"/>
  <c r="C312" i="31"/>
  <c r="C311" i="31"/>
  <c r="C308" i="31"/>
  <c r="C307" i="31"/>
  <c r="C304" i="31"/>
  <c r="C303" i="31"/>
  <c r="C300" i="31"/>
  <c r="C299" i="31"/>
  <c r="C296" i="31"/>
  <c r="C295" i="31"/>
  <c r="C292" i="31"/>
  <c r="C291" i="31"/>
  <c r="C287" i="31"/>
  <c r="C288" i="31"/>
  <c r="D342" i="31"/>
  <c r="C342" i="31" s="1"/>
  <c r="D334" i="31"/>
  <c r="C334" i="31" s="1"/>
  <c r="D326" i="31"/>
  <c r="C326" i="31" s="1"/>
  <c r="C325" i="31"/>
  <c r="C333" i="31"/>
  <c r="C341" i="31"/>
  <c r="C238" i="31"/>
  <c r="C239" i="31"/>
  <c r="C267" i="31"/>
  <c r="C284" i="31"/>
  <c r="C285" i="31"/>
  <c r="C286" i="31"/>
  <c r="C289" i="31"/>
  <c r="C290" i="31"/>
  <c r="C293" i="31"/>
  <c r="C294" i="31"/>
  <c r="C297" i="31"/>
  <c r="C298" i="31"/>
  <c r="C301" i="31"/>
  <c r="C302" i="31"/>
  <c r="C305" i="31"/>
  <c r="C306" i="31"/>
  <c r="C309" i="31"/>
  <c r="C310" i="31"/>
  <c r="C313" i="31"/>
  <c r="C314" i="31"/>
  <c r="C317" i="31"/>
  <c r="C237" i="31"/>
  <c r="D318" i="31"/>
  <c r="C318" i="31" s="1"/>
  <c r="S24" i="18"/>
  <c r="T24" i="18"/>
  <c r="U24" i="18" s="1"/>
  <c r="Y24" i="18"/>
  <c r="AG24" i="18" s="1"/>
  <c r="Z24" i="18"/>
  <c r="AH24" i="18"/>
  <c r="S25" i="18"/>
  <c r="K25" i="32" s="1"/>
  <c r="T25" i="18"/>
  <c r="U25" i="18" s="1"/>
  <c r="Y25" i="18"/>
  <c r="AG25" i="18" s="1"/>
  <c r="Z25" i="18"/>
  <c r="AH25" i="18"/>
  <c r="S26" i="18"/>
  <c r="K26" i="32" s="1"/>
  <c r="T26" i="18"/>
  <c r="U26" i="18" s="1"/>
  <c r="X26" i="18"/>
  <c r="Y26" i="18"/>
  <c r="AG26" i="18" s="1"/>
  <c r="Z26" i="18"/>
  <c r="AH26" i="18"/>
  <c r="S27" i="18"/>
  <c r="T27" i="18"/>
  <c r="U27" i="18" s="1"/>
  <c r="Y27" i="18"/>
  <c r="AG27" i="18" s="1"/>
  <c r="Z27" i="18"/>
  <c r="AH27" i="18"/>
  <c r="S28" i="18"/>
  <c r="T28" i="18"/>
  <c r="U28" i="18" s="1"/>
  <c r="Y28" i="18"/>
  <c r="AG28" i="18" s="1"/>
  <c r="Z28" i="18"/>
  <c r="AH28" i="18"/>
  <c r="S29" i="18"/>
  <c r="T29" i="18"/>
  <c r="U29" i="18" s="1"/>
  <c r="Y29" i="18"/>
  <c r="AG29" i="18" s="1"/>
  <c r="Z29" i="18"/>
  <c r="AH29" i="18"/>
  <c r="S30" i="18"/>
  <c r="K30" i="32" s="1"/>
  <c r="T30" i="18"/>
  <c r="U30" i="18" s="1"/>
  <c r="Y30" i="18"/>
  <c r="AG30" i="18" s="1"/>
  <c r="Z30" i="18"/>
  <c r="AH30" i="18"/>
  <c r="S31" i="18"/>
  <c r="K31" i="32" s="1"/>
  <c r="T31" i="18"/>
  <c r="U31" i="18" s="1"/>
  <c r="Y31" i="18"/>
  <c r="AG31" i="18" s="1"/>
  <c r="Z31" i="18"/>
  <c r="AH31" i="18"/>
  <c r="S32" i="18"/>
  <c r="T32" i="18"/>
  <c r="U32" i="18" s="1"/>
  <c r="Y32" i="18"/>
  <c r="AG32" i="18" s="1"/>
  <c r="Z32" i="18"/>
  <c r="AH32" i="18"/>
  <c r="S33" i="18"/>
  <c r="T33" i="18"/>
  <c r="U33" i="18" s="1"/>
  <c r="Y33" i="18"/>
  <c r="AG33" i="18" s="1"/>
  <c r="Z33" i="18"/>
  <c r="AH33" i="18"/>
  <c r="S34" i="18"/>
  <c r="K34" i="32" s="1"/>
  <c r="T34" i="18"/>
  <c r="U34" i="18" s="1"/>
  <c r="Y34" i="18"/>
  <c r="AG34" i="18" s="1"/>
  <c r="Z34" i="18"/>
  <c r="AH34" i="18"/>
  <c r="B83" i="31"/>
  <c r="N36" i="18" s="1"/>
  <c r="B84" i="31"/>
  <c r="B82" i="31"/>
  <c r="J36" i="18" s="1"/>
  <c r="B88" i="31"/>
  <c r="J37" i="18" s="1"/>
  <c r="B89" i="31"/>
  <c r="L37" i="18" s="1"/>
  <c r="B87" i="31"/>
  <c r="N37" i="18" s="1"/>
  <c r="B90" i="31"/>
  <c r="P37" i="18" s="1"/>
  <c r="B85" i="31"/>
  <c r="F37" i="18" s="1"/>
  <c r="B86" i="31"/>
  <c r="H37" i="18" s="1"/>
  <c r="B81" i="31"/>
  <c r="F36" i="18" s="1"/>
  <c r="F38" i="31"/>
  <c r="E38" i="31"/>
  <c r="D38" i="31"/>
  <c r="C38" i="31"/>
  <c r="F56" i="31"/>
  <c r="E56" i="31"/>
  <c r="D56" i="31"/>
  <c r="C56" i="31"/>
  <c r="F124" i="31"/>
  <c r="E124" i="31"/>
  <c r="D124" i="31"/>
  <c r="C124" i="31"/>
  <c r="G236" i="31"/>
  <c r="F236" i="31"/>
  <c r="E236" i="31"/>
  <c r="D236" i="31"/>
  <c r="F146" i="31"/>
  <c r="E146" i="31"/>
  <c r="D146" i="31"/>
  <c r="C146" i="31"/>
  <c r="B232" i="31"/>
  <c r="E27" i="31" s="1"/>
  <c r="B230" i="31"/>
  <c r="B229" i="31"/>
  <c r="B228" i="31"/>
  <c r="B26" i="31"/>
  <c r="A46" i="12" s="1"/>
  <c r="B226" i="31"/>
  <c r="B10" i="27" s="1"/>
  <c r="B225" i="31"/>
  <c r="B9" i="27" s="1"/>
  <c r="B220" i="31"/>
  <c r="B18" i="27" s="1"/>
  <c r="B219" i="31"/>
  <c r="B17" i="27" s="1"/>
  <c r="B143" i="31"/>
  <c r="D29" i="28" s="1"/>
  <c r="B142" i="31"/>
  <c r="D27" i="28" s="1"/>
  <c r="B141" i="31"/>
  <c r="D25" i="28" s="1"/>
  <c r="B140" i="31"/>
  <c r="C23" i="28" s="1"/>
  <c r="B139" i="31"/>
  <c r="B23" i="28" s="1"/>
  <c r="B138" i="31"/>
  <c r="A23" i="28" s="1"/>
  <c r="B137" i="31"/>
  <c r="A21" i="28" s="1"/>
  <c r="B136" i="31"/>
  <c r="B135" i="31"/>
  <c r="B134" i="31"/>
  <c r="B133" i="31"/>
  <c r="A17" i="28" s="1"/>
  <c r="B132" i="31"/>
  <c r="A13" i="28" s="1"/>
  <c r="B131" i="31"/>
  <c r="A11" i="28" s="1"/>
  <c r="B130" i="31"/>
  <c r="A9" i="28" s="1"/>
  <c r="B129" i="31"/>
  <c r="A7" i="28" s="1"/>
  <c r="B128" i="31"/>
  <c r="A5" i="28" s="1"/>
  <c r="B127" i="31"/>
  <c r="E3" i="28" s="1"/>
  <c r="B126" i="31"/>
  <c r="A3" i="28" s="1"/>
  <c r="B125" i="31"/>
  <c r="A1" i="28" s="1"/>
  <c r="B217" i="31"/>
  <c r="E93" i="27" s="1"/>
  <c r="B216" i="31"/>
  <c r="E92" i="27" s="1"/>
  <c r="B215" i="31"/>
  <c r="E91" i="27" s="1"/>
  <c r="B200" i="31"/>
  <c r="B38" i="27" s="1"/>
  <c r="B199" i="31"/>
  <c r="B37" i="27" s="1"/>
  <c r="B198" i="31"/>
  <c r="B36" i="27" s="1"/>
  <c r="B196" i="31"/>
  <c r="B34" i="27" s="1"/>
  <c r="B195" i="31"/>
  <c r="B33" i="27" s="1"/>
  <c r="B194" i="31"/>
  <c r="B32" i="27" s="1"/>
  <c r="B193" i="31"/>
  <c r="B31" i="27" s="1"/>
  <c r="B192" i="31"/>
  <c r="B30" i="27" s="1"/>
  <c r="B190" i="31"/>
  <c r="B28" i="27" s="1"/>
  <c r="B189" i="31"/>
  <c r="B27" i="27" s="1"/>
  <c r="B188" i="31"/>
  <c r="B26" i="27" s="1"/>
  <c r="B187" i="31"/>
  <c r="B25" i="27" s="1"/>
  <c r="B186" i="31"/>
  <c r="B24" i="27" s="1"/>
  <c r="B184" i="31"/>
  <c r="B22" i="27" s="1"/>
  <c r="B183" i="31"/>
  <c r="B21" i="27" s="1"/>
  <c r="B182" i="31"/>
  <c r="B20" i="27" s="1"/>
  <c r="B164" i="31"/>
  <c r="B72" i="27" s="1"/>
  <c r="B165" i="31"/>
  <c r="B73" i="27" s="1"/>
  <c r="B166" i="31"/>
  <c r="B74" i="27" s="1"/>
  <c r="B167" i="31"/>
  <c r="B75" i="27" s="1"/>
  <c r="B168" i="31"/>
  <c r="B76" i="27" s="1"/>
  <c r="B169" i="31"/>
  <c r="B77" i="27" s="1"/>
  <c r="B170" i="31"/>
  <c r="B78" i="27" s="1"/>
  <c r="B171" i="31"/>
  <c r="B79" i="27" s="1"/>
  <c r="B173" i="31"/>
  <c r="B81" i="27" s="1"/>
  <c r="B174" i="31"/>
  <c r="B82" i="27" s="1"/>
  <c r="B175" i="31"/>
  <c r="B83" i="27" s="1"/>
  <c r="B176" i="31"/>
  <c r="B84" i="27" s="1"/>
  <c r="B178" i="31"/>
  <c r="B86" i="27" s="1"/>
  <c r="B179" i="31"/>
  <c r="B87" i="27" s="1"/>
  <c r="B180" i="31"/>
  <c r="B88" i="27" s="1"/>
  <c r="AH5" i="18" s="1"/>
  <c r="B163" i="31"/>
  <c r="B71" i="27" s="1"/>
  <c r="B162" i="31"/>
  <c r="B70" i="27" s="1"/>
  <c r="B161" i="31"/>
  <c r="B69" i="27" s="1"/>
  <c r="B160" i="31"/>
  <c r="B68" i="27" s="1"/>
  <c r="B159" i="31"/>
  <c r="B67" i="27" s="1"/>
  <c r="B158" i="31"/>
  <c r="B66" i="27" s="1"/>
  <c r="B157" i="31"/>
  <c r="B65" i="27" s="1"/>
  <c r="B156" i="31"/>
  <c r="B64" i="27" s="1"/>
  <c r="B155" i="31"/>
  <c r="B63" i="27" s="1"/>
  <c r="B154" i="31"/>
  <c r="B62" i="27" s="1"/>
  <c r="B153" i="31"/>
  <c r="B61" i="27" s="1"/>
  <c r="B152" i="31"/>
  <c r="B60" i="27" s="1"/>
  <c r="B151" i="31"/>
  <c r="B59" i="27" s="1"/>
  <c r="B150" i="31"/>
  <c r="B58" i="27" s="1"/>
  <c r="B149" i="31"/>
  <c r="B57" i="27" s="1"/>
  <c r="B148" i="31"/>
  <c r="B56" i="27" s="1"/>
  <c r="B147" i="31"/>
  <c r="B55" i="27" s="1"/>
  <c r="B92" i="31"/>
  <c r="B93" i="31"/>
  <c r="B69" i="31"/>
  <c r="I4" i="18" s="1"/>
  <c r="B70" i="31"/>
  <c r="J3" i="18" s="1"/>
  <c r="B71" i="31"/>
  <c r="J4" i="18" s="1"/>
  <c r="B72" i="31"/>
  <c r="K4" i="18" s="1"/>
  <c r="B73" i="31"/>
  <c r="L4" i="18" s="1"/>
  <c r="B74" i="31"/>
  <c r="M4" i="18" s="1"/>
  <c r="B75" i="31"/>
  <c r="N4" i="18" s="1"/>
  <c r="B76" i="31"/>
  <c r="O4" i="18" s="1"/>
  <c r="B77" i="31"/>
  <c r="P4" i="18" s="1"/>
  <c r="B78" i="31"/>
  <c r="Q4" i="18" s="1"/>
  <c r="B80" i="31"/>
  <c r="B91" i="31"/>
  <c r="B58" i="31"/>
  <c r="B60" i="31"/>
  <c r="B61" i="31"/>
  <c r="B62" i="31"/>
  <c r="C4" i="18" s="1"/>
  <c r="B63" i="31"/>
  <c r="D3" i="18" s="1"/>
  <c r="B64" i="31"/>
  <c r="D4" i="18" s="1"/>
  <c r="B65" i="31"/>
  <c r="E4" i="18" s="1"/>
  <c r="B66" i="31"/>
  <c r="F4" i="18" s="1"/>
  <c r="B67" i="31"/>
  <c r="G4" i="18" s="1"/>
  <c r="B68" i="31"/>
  <c r="H4" i="18" s="1"/>
  <c r="B57" i="31"/>
  <c r="B39" i="31"/>
  <c r="A1" i="29" s="1"/>
  <c r="B41" i="31"/>
  <c r="B4" i="29" s="1"/>
  <c r="B42" i="31"/>
  <c r="C4" i="29" s="1"/>
  <c r="B43" i="31"/>
  <c r="D4" i="29" s="1"/>
  <c r="B44" i="31"/>
  <c r="E4" i="29" s="1"/>
  <c r="B45" i="31"/>
  <c r="F4" i="29" s="1"/>
  <c r="B46" i="31"/>
  <c r="G4" i="29" s="1"/>
  <c r="B47" i="31"/>
  <c r="H4" i="29" s="1"/>
  <c r="B48" i="31"/>
  <c r="I4" i="29" s="1"/>
  <c r="B49" i="31"/>
  <c r="J4" i="29" s="1"/>
  <c r="B50" i="31"/>
  <c r="K3" i="29" s="1"/>
  <c r="B51" i="31"/>
  <c r="K4" i="29" s="1"/>
  <c r="B52" i="31"/>
  <c r="L4" i="29" s="1"/>
  <c r="B53" i="31"/>
  <c r="M4" i="29" s="1"/>
  <c r="B40" i="31"/>
  <c r="B3" i="29" s="1"/>
  <c r="B7" i="31"/>
  <c r="A3" i="12" s="1"/>
  <c r="B8" i="31"/>
  <c r="A5" i="12" s="1"/>
  <c r="B9" i="31"/>
  <c r="A8" i="12" s="1"/>
  <c r="F10" i="31"/>
  <c r="B10" i="31"/>
  <c r="A11" i="12" s="1"/>
  <c r="B11" i="31"/>
  <c r="A14" i="12" s="1"/>
  <c r="B12" i="31"/>
  <c r="A17" i="12" s="1"/>
  <c r="B13" i="31"/>
  <c r="A20" i="12" s="1"/>
  <c r="B14" i="31"/>
  <c r="A23" i="12" s="1"/>
  <c r="B15" i="31"/>
  <c r="A26" i="12" s="1"/>
  <c r="B16" i="31"/>
  <c r="A28" i="12" s="1"/>
  <c r="B17" i="31"/>
  <c r="A30" i="12" s="1"/>
  <c r="B18" i="31"/>
  <c r="A31" i="12" s="1"/>
  <c r="B19" i="31"/>
  <c r="A34" i="12" s="1"/>
  <c r="B24" i="31"/>
  <c r="A44" i="12" s="1"/>
  <c r="B25" i="31"/>
  <c r="D44" i="12" s="1"/>
  <c r="B5" i="31"/>
  <c r="A1" i="12" s="1"/>
  <c r="B32" i="31"/>
  <c r="A52" i="12" s="1"/>
  <c r="B35" i="31"/>
  <c r="A55" i="12" s="1"/>
  <c r="B97" i="27"/>
  <c r="B39" i="32" s="1"/>
  <c r="A40" i="12" s="1"/>
  <c r="B95" i="27"/>
  <c r="S6" i="18"/>
  <c r="K6" i="32" s="1"/>
  <c r="S7" i="18"/>
  <c r="K7" i="32" s="1"/>
  <c r="S8" i="18"/>
  <c r="K8" i="32" s="1"/>
  <c r="S9" i="18"/>
  <c r="K9" i="32" s="1"/>
  <c r="S10" i="18"/>
  <c r="S11" i="18"/>
  <c r="K11" i="32" s="1"/>
  <c r="S12" i="18"/>
  <c r="S13" i="18"/>
  <c r="K13" i="32" s="1"/>
  <c r="S14" i="18"/>
  <c r="S15" i="18"/>
  <c r="K15" i="32" s="1"/>
  <c r="X15" i="18"/>
  <c r="S16" i="18"/>
  <c r="S17" i="18"/>
  <c r="K17" i="32" s="1"/>
  <c r="S18" i="18"/>
  <c r="S19" i="18"/>
  <c r="K19" i="32" s="1"/>
  <c r="X19" i="18"/>
  <c r="S20" i="18"/>
  <c r="S21" i="18"/>
  <c r="K21" i="32" s="1"/>
  <c r="X21" i="18"/>
  <c r="S22" i="18"/>
  <c r="S23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Y8" i="18"/>
  <c r="AG8" i="18" s="1"/>
  <c r="AI8" i="18" s="1"/>
  <c r="AJ8" i="18" s="1"/>
  <c r="R8" i="18" s="1"/>
  <c r="Z8" i="18"/>
  <c r="Y9" i="18"/>
  <c r="AG9" i="18" s="1"/>
  <c r="Z9" i="18"/>
  <c r="Y10" i="18"/>
  <c r="AG10" i="18" s="1"/>
  <c r="Z10" i="18"/>
  <c r="Y11" i="18"/>
  <c r="AG11" i="18" s="1"/>
  <c r="Z11" i="18"/>
  <c r="Y12" i="18"/>
  <c r="AG12" i="18" s="1"/>
  <c r="Z12" i="18"/>
  <c r="Y13" i="18"/>
  <c r="AG13" i="18" s="1"/>
  <c r="Z13" i="18"/>
  <c r="Y14" i="18"/>
  <c r="AG14" i="18" s="1"/>
  <c r="Z14" i="18"/>
  <c r="Y15" i="18"/>
  <c r="AG15" i="18" s="1"/>
  <c r="Z15" i="18"/>
  <c r="Y16" i="18"/>
  <c r="AG16" i="18" s="1"/>
  <c r="Z16" i="18"/>
  <c r="Y17" i="18"/>
  <c r="AG17" i="18" s="1"/>
  <c r="Z17" i="18"/>
  <c r="Y18" i="18"/>
  <c r="AG18" i="18" s="1"/>
  <c r="Z18" i="18"/>
  <c r="Y19" i="18"/>
  <c r="AG19" i="18" s="1"/>
  <c r="Z19" i="18"/>
  <c r="Y20" i="18"/>
  <c r="AG20" i="18" s="1"/>
  <c r="Z20" i="18"/>
  <c r="Y21" i="18"/>
  <c r="AG21" i="18" s="1"/>
  <c r="Z21" i="18"/>
  <c r="Y22" i="18"/>
  <c r="AG22" i="18" s="1"/>
  <c r="Z22" i="18"/>
  <c r="Y23" i="18"/>
  <c r="AG23" i="18" s="1"/>
  <c r="Z23" i="18"/>
  <c r="T8" i="18"/>
  <c r="AA8" i="18" s="1"/>
  <c r="T9" i="18"/>
  <c r="U9" i="18" s="1"/>
  <c r="T10" i="18"/>
  <c r="V10" i="18" s="1"/>
  <c r="AD10" i="18" s="1"/>
  <c r="T11" i="18"/>
  <c r="V11" i="18" s="1"/>
  <c r="AD11" i="18" s="1"/>
  <c r="T12" i="18"/>
  <c r="AA12" i="18" s="1"/>
  <c r="T13" i="18"/>
  <c r="AB13" i="18" s="1"/>
  <c r="T14" i="18"/>
  <c r="U14" i="18" s="1"/>
  <c r="T15" i="18"/>
  <c r="AB15" i="18" s="1"/>
  <c r="T16" i="18"/>
  <c r="AB16" i="18" s="1"/>
  <c r="T17" i="18"/>
  <c r="AA17" i="18" s="1"/>
  <c r="T18" i="18"/>
  <c r="AE18" i="18" s="1"/>
  <c r="T19" i="18"/>
  <c r="AC19" i="18" s="1"/>
  <c r="T20" i="18"/>
  <c r="AA20" i="18" s="1"/>
  <c r="T21" i="18"/>
  <c r="AB21" i="18" s="1"/>
  <c r="T22" i="18"/>
  <c r="AB22" i="18" s="1"/>
  <c r="T23" i="18"/>
  <c r="V23" i="18" s="1"/>
  <c r="AD23" i="18" s="1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D93" i="27"/>
  <c r="D92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88" i="27"/>
  <c r="E64" i="27"/>
  <c r="E59" i="27"/>
  <c r="E62" i="27"/>
  <c r="E82" i="27"/>
  <c r="E76" i="27"/>
  <c r="E78" i="27"/>
  <c r="E71" i="27"/>
  <c r="E58" i="27"/>
  <c r="E63" i="27"/>
  <c r="E77" i="27"/>
  <c r="E70" i="27"/>
  <c r="E60" i="27"/>
  <c r="E86" i="27"/>
  <c r="E75" i="27"/>
  <c r="E81" i="27"/>
  <c r="E67" i="27"/>
  <c r="E66" i="27"/>
  <c r="E87" i="27"/>
  <c r="E72" i="27"/>
  <c r="E55" i="27"/>
  <c r="E57" i="27"/>
  <c r="E83" i="27"/>
  <c r="E56" i="27"/>
  <c r="E74" i="27"/>
  <c r="E73" i="27"/>
  <c r="E69" i="27"/>
  <c r="E84" i="27"/>
  <c r="E61" i="27"/>
  <c r="E79" i="27"/>
  <c r="E68" i="27"/>
  <c r="E65" i="27"/>
  <c r="C25" i="28"/>
  <c r="C27" i="28"/>
  <c r="C29" i="28"/>
  <c r="B29" i="28"/>
  <c r="A29" i="28"/>
  <c r="A27" i="28"/>
  <c r="B27" i="28"/>
  <c r="B25" i="28"/>
  <c r="A25" i="28"/>
  <c r="Q6" i="29"/>
  <c r="Q7" i="29"/>
  <c r="Q5" i="29"/>
  <c r="O6" i="29"/>
  <c r="O5" i="29"/>
  <c r="O7" i="29"/>
  <c r="Z6" i="18"/>
  <c r="Z7" i="18"/>
  <c r="Z5" i="18"/>
  <c r="P7" i="29"/>
  <c r="P5" i="29"/>
  <c r="P6" i="29"/>
  <c r="N10" i="29" l="1"/>
  <c r="N35" i="29"/>
  <c r="N37" i="29"/>
  <c r="N39" i="29"/>
  <c r="N36" i="29"/>
  <c r="N38" i="29"/>
  <c r="X16" i="18"/>
  <c r="K16" i="32"/>
  <c r="X10" i="18"/>
  <c r="K10" i="32"/>
  <c r="X29" i="18"/>
  <c r="K29" i="32"/>
  <c r="X14" i="18"/>
  <c r="K14" i="32"/>
  <c r="X20" i="18"/>
  <c r="K20" i="32"/>
  <c r="X9" i="18"/>
  <c r="X30" i="18"/>
  <c r="X27" i="18"/>
  <c r="K27" i="32"/>
  <c r="X13" i="18"/>
  <c r="X34" i="18"/>
  <c r="X24" i="18"/>
  <c r="K24" i="32"/>
  <c r="X33" i="18"/>
  <c r="K33" i="32"/>
  <c r="X18" i="18"/>
  <c r="K18" i="32"/>
  <c r="X31" i="18"/>
  <c r="X25" i="18"/>
  <c r="X23" i="18"/>
  <c r="K23" i="32"/>
  <c r="X17" i="18"/>
  <c r="X12" i="18"/>
  <c r="K12" i="32"/>
  <c r="X28" i="18"/>
  <c r="K28" i="32"/>
  <c r="X22" i="18"/>
  <c r="K22" i="32"/>
  <c r="X11" i="18"/>
  <c r="X32" i="18"/>
  <c r="K32" i="32"/>
  <c r="H5" i="32"/>
  <c r="D39" i="32"/>
  <c r="K35" i="32"/>
  <c r="C38" i="32" s="1"/>
  <c r="G38" i="32" s="1"/>
  <c r="C38" i="12" s="1"/>
  <c r="C30" i="31"/>
  <c r="F30" i="31"/>
  <c r="E30" i="31"/>
  <c r="D30" i="31"/>
  <c r="E34" i="31"/>
  <c r="E28" i="31"/>
  <c r="E223" i="31"/>
  <c r="D223" i="31"/>
  <c r="C223" i="31"/>
  <c r="F223" i="31"/>
  <c r="AA33" i="18"/>
  <c r="C39" i="32"/>
  <c r="G39" i="32" s="1"/>
  <c r="AA10" i="18"/>
  <c r="AE33" i="18"/>
  <c r="AC25" i="18"/>
  <c r="V9" i="18"/>
  <c r="AD9" i="18" s="1"/>
  <c r="Y7" i="18"/>
  <c r="N32" i="29"/>
  <c r="F29" i="31"/>
  <c r="N29" i="29"/>
  <c r="D29" i="31"/>
  <c r="N27" i="29"/>
  <c r="AH7" i="18"/>
  <c r="M14" i="32"/>
  <c r="G14" i="32" s="1"/>
  <c r="M30" i="32"/>
  <c r="G30" i="32" s="1"/>
  <c r="M12" i="32"/>
  <c r="G12" i="32" s="1"/>
  <c r="M28" i="32"/>
  <c r="G28" i="32" s="1"/>
  <c r="M17" i="32"/>
  <c r="G17" i="32" s="1"/>
  <c r="M19" i="32"/>
  <c r="G19" i="32" s="1"/>
  <c r="M29" i="32"/>
  <c r="G29" i="32" s="1"/>
  <c r="M18" i="32"/>
  <c r="G18" i="32" s="1"/>
  <c r="M34" i="32"/>
  <c r="G34" i="32" s="1"/>
  <c r="M16" i="32"/>
  <c r="G16" i="32" s="1"/>
  <c r="M32" i="32"/>
  <c r="G32" i="32" s="1"/>
  <c r="M25" i="32"/>
  <c r="G25" i="32" s="1"/>
  <c r="M27" i="32"/>
  <c r="G27" i="32" s="1"/>
  <c r="M15" i="32"/>
  <c r="G15" i="32" s="1"/>
  <c r="M22" i="32"/>
  <c r="G22" i="32" s="1"/>
  <c r="M7" i="32"/>
  <c r="G7" i="32" s="1"/>
  <c r="M20" i="32"/>
  <c r="G20" i="32" s="1"/>
  <c r="M9" i="32"/>
  <c r="G9" i="32" s="1"/>
  <c r="M33" i="32"/>
  <c r="G33" i="32" s="1"/>
  <c r="M31" i="32"/>
  <c r="G31" i="32" s="1"/>
  <c r="M23" i="32"/>
  <c r="G23" i="32" s="1"/>
  <c r="M10" i="32"/>
  <c r="G10" i="32" s="1"/>
  <c r="M26" i="32"/>
  <c r="G26" i="32" s="1"/>
  <c r="M8" i="32"/>
  <c r="G8" i="32" s="1"/>
  <c r="M24" i="32"/>
  <c r="G24" i="32" s="1"/>
  <c r="M13" i="32"/>
  <c r="G13" i="32" s="1"/>
  <c r="M11" i="32"/>
  <c r="G11" i="32" s="1"/>
  <c r="M21" i="32"/>
  <c r="G21" i="32" s="1"/>
  <c r="M5" i="32"/>
  <c r="G5" i="32" s="1"/>
  <c r="M6" i="32"/>
  <c r="G6" i="32" s="1"/>
  <c r="C34" i="31"/>
  <c r="AC10" i="18"/>
  <c r="F28" i="31"/>
  <c r="N12" i="29"/>
  <c r="N15" i="29"/>
  <c r="D28" i="31"/>
  <c r="N13" i="29"/>
  <c r="N18" i="29"/>
  <c r="N5" i="29"/>
  <c r="T6" i="18" s="1"/>
  <c r="AA27" i="18"/>
  <c r="V25" i="18"/>
  <c r="AD25" i="18" s="1"/>
  <c r="C28" i="31"/>
  <c r="AI23" i="18"/>
  <c r="AJ23" i="18" s="1"/>
  <c r="R23" i="18" s="1"/>
  <c r="AI15" i="18"/>
  <c r="AJ15" i="18" s="1"/>
  <c r="R15" i="18" s="1"/>
  <c r="N21" i="29"/>
  <c r="AB25" i="18"/>
  <c r="N26" i="29"/>
  <c r="N6" i="29"/>
  <c r="N9" i="29"/>
  <c r="AA25" i="18"/>
  <c r="AE25" i="18"/>
  <c r="E29" i="31"/>
  <c r="AB9" i="18"/>
  <c r="Y6" i="18"/>
  <c r="AI34" i="18"/>
  <c r="AJ34" i="18" s="1"/>
  <c r="R34" i="18" s="1"/>
  <c r="AC9" i="18"/>
  <c r="AA26" i="18"/>
  <c r="B14" i="27"/>
  <c r="D222" i="31"/>
  <c r="AB29" i="18"/>
  <c r="B12" i="27"/>
  <c r="D12" i="27" s="1"/>
  <c r="AH6" i="18"/>
  <c r="B13" i="27"/>
  <c r="AI11" i="18"/>
  <c r="AJ11" i="18" s="1"/>
  <c r="R11" i="18" s="1"/>
  <c r="AC11" i="18"/>
  <c r="AA14" i="18"/>
  <c r="AE10" i="18"/>
  <c r="AB34" i="18"/>
  <c r="F27" i="31"/>
  <c r="AA9" i="18"/>
  <c r="AI18" i="18"/>
  <c r="AJ18" i="18" s="1"/>
  <c r="R18" i="18" s="1"/>
  <c r="N14" i="29"/>
  <c r="N16" i="29"/>
  <c r="N7" i="29"/>
  <c r="N19" i="29"/>
  <c r="N17" i="29"/>
  <c r="N8" i="29"/>
  <c r="AE26" i="18"/>
  <c r="AE32" i="18"/>
  <c r="D27" i="31"/>
  <c r="C27" i="31"/>
  <c r="AI21" i="18"/>
  <c r="AJ21" i="18" s="1"/>
  <c r="R21" i="18" s="1"/>
  <c r="AI17" i="18"/>
  <c r="AJ17" i="18" s="1"/>
  <c r="R17" i="18" s="1"/>
  <c r="AI26" i="18"/>
  <c r="AJ26" i="18" s="1"/>
  <c r="R26" i="18" s="1"/>
  <c r="AC26" i="18"/>
  <c r="AC32" i="18"/>
  <c r="AB26" i="18"/>
  <c r="D34" i="31"/>
  <c r="C33" i="31"/>
  <c r="N22" i="29"/>
  <c r="N31" i="29"/>
  <c r="N30" i="29"/>
  <c r="N11" i="29"/>
  <c r="AA32" i="18"/>
  <c r="V32" i="18"/>
  <c r="AD32" i="18" s="1"/>
  <c r="AB32" i="18"/>
  <c r="V26" i="18"/>
  <c r="AD26" i="18" s="1"/>
  <c r="F222" i="31"/>
  <c r="E222" i="31"/>
  <c r="C222" i="31"/>
  <c r="Y5" i="18"/>
  <c r="A19" i="28"/>
  <c r="C29" i="31"/>
  <c r="B37" i="18"/>
  <c r="B3" i="18"/>
  <c r="B39" i="18"/>
  <c r="A32" i="12" s="1"/>
  <c r="E33" i="31"/>
  <c r="AI10" i="18"/>
  <c r="AJ10" i="18" s="1"/>
  <c r="R10" i="18" s="1"/>
  <c r="B38" i="18"/>
  <c r="A33" i="12" s="1"/>
  <c r="A1" i="18"/>
  <c r="B4" i="18"/>
  <c r="B36" i="18"/>
  <c r="AI32" i="18"/>
  <c r="AJ32" i="18" s="1"/>
  <c r="R32" i="18" s="1"/>
  <c r="AI28" i="18"/>
  <c r="AJ28" i="18" s="1"/>
  <c r="R28" i="18" s="1"/>
  <c r="F34" i="31"/>
  <c r="D33" i="31"/>
  <c r="F33" i="31"/>
  <c r="AI19" i="18"/>
  <c r="AJ19" i="18" s="1"/>
  <c r="R19" i="18" s="1"/>
  <c r="B40" i="18"/>
  <c r="S38" i="18"/>
  <c r="F38" i="18" s="1"/>
  <c r="AI20" i="18"/>
  <c r="AJ20" i="18" s="1"/>
  <c r="R20" i="18" s="1"/>
  <c r="AI25" i="18"/>
  <c r="AJ25" i="18" s="1"/>
  <c r="R25" i="18" s="1"/>
  <c r="AE17" i="18"/>
  <c r="AC17" i="18"/>
  <c r="V13" i="18"/>
  <c r="AD13" i="18" s="1"/>
  <c r="AC21" i="18"/>
  <c r="AA11" i="18"/>
  <c r="AC23" i="18"/>
  <c r="U11" i="18"/>
  <c r="AC34" i="18"/>
  <c r="U21" i="18"/>
  <c r="U17" i="18"/>
  <c r="V34" i="18"/>
  <c r="AD34" i="18" s="1"/>
  <c r="AA34" i="18"/>
  <c r="AE11" i="18"/>
  <c r="U23" i="18"/>
  <c r="AE34" i="18"/>
  <c r="AE20" i="18"/>
  <c r="AB31" i="18"/>
  <c r="AE16" i="18"/>
  <c r="AC16" i="18"/>
  <c r="AC28" i="18"/>
  <c r="AC20" i="18"/>
  <c r="AC31" i="18"/>
  <c r="AE28" i="18"/>
  <c r="AE31" i="18"/>
  <c r="AA31" i="18"/>
  <c r="V30" i="18"/>
  <c r="AD30" i="18" s="1"/>
  <c r="U16" i="18"/>
  <c r="AB28" i="18"/>
  <c r="AA30" i="18"/>
  <c r="V14" i="18"/>
  <c r="AD14" i="18" s="1"/>
  <c r="AE14" i="18"/>
  <c r="AA28" i="18"/>
  <c r="AA23" i="18"/>
  <c r="V28" i="18"/>
  <c r="AD28" i="18" s="1"/>
  <c r="AC15" i="18"/>
  <c r="AE30" i="18"/>
  <c r="AE19" i="18"/>
  <c r="AB30" i="18"/>
  <c r="U10" i="18"/>
  <c r="AA19" i="18"/>
  <c r="AA21" i="18"/>
  <c r="AB14" i="18"/>
  <c r="AI29" i="18"/>
  <c r="AJ29" i="18" s="1"/>
  <c r="R29" i="18" s="1"/>
  <c r="U12" i="18"/>
  <c r="AC14" i="18"/>
  <c r="U15" i="18"/>
  <c r="AE23" i="18"/>
  <c r="V12" i="18"/>
  <c r="AD12" i="18" s="1"/>
  <c r="V21" i="18"/>
  <c r="AD21" i="18" s="1"/>
  <c r="U19" i="18"/>
  <c r="AC30" i="18"/>
  <c r="AB24" i="18"/>
  <c r="V31" i="18"/>
  <c r="AD31" i="18" s="1"/>
  <c r="AI33" i="18"/>
  <c r="AJ33" i="18" s="1"/>
  <c r="R33" i="18" s="1"/>
  <c r="AB12" i="18"/>
  <c r="AC27" i="18"/>
  <c r="V29" i="18"/>
  <c r="AD29" i="18" s="1"/>
  <c r="AC29" i="18"/>
  <c r="AE24" i="18"/>
  <c r="AB8" i="18"/>
  <c r="V24" i="18"/>
  <c r="AD24" i="18" s="1"/>
  <c r="V20" i="18"/>
  <c r="AD20" i="18" s="1"/>
  <c r="AC24" i="18"/>
  <c r="AE27" i="18"/>
  <c r="V27" i="18"/>
  <c r="AD27" i="18" s="1"/>
  <c r="AA29" i="18"/>
  <c r="U8" i="18"/>
  <c r="AB33" i="18"/>
  <c r="AE29" i="18"/>
  <c r="AC12" i="18"/>
  <c r="AC8" i="18"/>
  <c r="AC33" i="18"/>
  <c r="V33" i="18"/>
  <c r="AD33" i="18" s="1"/>
  <c r="AE12" i="18"/>
  <c r="U20" i="18"/>
  <c r="AA24" i="18"/>
  <c r="AB27" i="18"/>
  <c r="AI22" i="18"/>
  <c r="AJ22" i="18" s="1"/>
  <c r="R22" i="18" s="1"/>
  <c r="AI13" i="18"/>
  <c r="AJ13" i="18" s="1"/>
  <c r="R13" i="18" s="1"/>
  <c r="AI9" i="18"/>
  <c r="AJ9" i="18" s="1"/>
  <c r="R9" i="18" s="1"/>
  <c r="AI31" i="18"/>
  <c r="AJ31" i="18" s="1"/>
  <c r="R31" i="18" s="1"/>
  <c r="AI27" i="18"/>
  <c r="AJ27" i="18" s="1"/>
  <c r="R27" i="18" s="1"/>
  <c r="AI16" i="18"/>
  <c r="AJ16" i="18" s="1"/>
  <c r="R16" i="18" s="1"/>
  <c r="AI14" i="18"/>
  <c r="AJ14" i="18" s="1"/>
  <c r="R14" i="18" s="1"/>
  <c r="AE15" i="18"/>
  <c r="U22" i="18"/>
  <c r="U18" i="18"/>
  <c r="V22" i="18"/>
  <c r="AD22" i="18" s="1"/>
  <c r="AA15" i="18"/>
  <c r="AC13" i="18"/>
  <c r="AE13" i="18"/>
  <c r="V15" i="18"/>
  <c r="AD15" i="18" s="1"/>
  <c r="U13" i="18"/>
  <c r="AB11" i="18"/>
  <c r="X8" i="18"/>
  <c r="AA13" i="18"/>
  <c r="AI12" i="18"/>
  <c r="AJ12" i="18" s="1"/>
  <c r="R12" i="18" s="1"/>
  <c r="AI30" i="18"/>
  <c r="AJ30" i="18" s="1"/>
  <c r="R30" i="18" s="1"/>
  <c r="AC22" i="18"/>
  <c r="AE22" i="18"/>
  <c r="V18" i="18"/>
  <c r="AD18" i="18" s="1"/>
  <c r="AB18" i="18"/>
  <c r="AI24" i="18"/>
  <c r="AJ24" i="18" s="1"/>
  <c r="R24" i="18" s="1"/>
  <c r="N24" i="29"/>
  <c r="N23" i="29"/>
  <c r="N20" i="29"/>
  <c r="N28" i="29"/>
  <c r="N33" i="29"/>
  <c r="N34" i="29"/>
  <c r="N25" i="29"/>
  <c r="V17" i="18"/>
  <c r="AD17" i="18" s="1"/>
  <c r="AA22" i="18"/>
  <c r="AA18" i="18"/>
  <c r="AB23" i="18"/>
  <c r="AB20" i="18"/>
  <c r="V8" i="18"/>
  <c r="AD8" i="18" s="1"/>
  <c r="AE21" i="18"/>
  <c r="V19" i="18"/>
  <c r="AD19" i="18" s="1"/>
  <c r="AB17" i="18"/>
  <c r="AB10" i="18"/>
  <c r="AE9" i="18"/>
  <c r="AC18" i="18"/>
  <c r="AA16" i="18"/>
  <c r="AB19" i="18"/>
  <c r="V16" i="18"/>
  <c r="AD16" i="18" s="1"/>
  <c r="AE8" i="18"/>
  <c r="B29" i="31" l="1"/>
  <c r="A49" i="12" s="1"/>
  <c r="H39" i="32"/>
  <c r="B30" i="31"/>
  <c r="A50" i="12" s="1"/>
  <c r="L35" i="32"/>
  <c r="L38" i="32" s="1"/>
  <c r="B27" i="31"/>
  <c r="A47" i="12" s="1"/>
  <c r="C40" i="12"/>
  <c r="C39" i="12"/>
  <c r="V6" i="18"/>
  <c r="AD6" i="18" s="1"/>
  <c r="AB6" i="18"/>
  <c r="U6" i="18"/>
  <c r="AA6" i="18" s="1"/>
  <c r="AE6" i="18"/>
  <c r="AC6" i="18"/>
  <c r="B34" i="31"/>
  <c r="A54" i="12" s="1"/>
  <c r="B33" i="31"/>
  <c r="A53" i="12" s="1"/>
  <c r="B28" i="31"/>
  <c r="A48" i="12" s="1"/>
  <c r="B222" i="31"/>
  <c r="B223" i="31"/>
  <c r="B9" i="12" s="1"/>
  <c r="AF25" i="18"/>
  <c r="T5" i="18"/>
  <c r="T7" i="18"/>
  <c r="AF9" i="18"/>
  <c r="X6" i="18"/>
  <c r="AF10" i="18"/>
  <c r="AF32" i="18"/>
  <c r="AF26" i="18"/>
  <c r="AF33" i="18"/>
  <c r="AF17" i="18"/>
  <c r="AF34" i="18"/>
  <c r="AF21" i="18"/>
  <c r="AF27" i="18"/>
  <c r="AF28" i="18"/>
  <c r="AF11" i="18"/>
  <c r="AF18" i="18"/>
  <c r="AF30" i="18"/>
  <c r="AF14" i="18"/>
  <c r="AF15" i="18"/>
  <c r="AF29" i="18"/>
  <c r="AF31" i="18"/>
  <c r="AF12" i="18"/>
  <c r="AF20" i="18"/>
  <c r="AF23" i="18"/>
  <c r="AF19" i="18"/>
  <c r="AF22" i="18"/>
  <c r="AF24" i="18"/>
  <c r="N38" i="18"/>
  <c r="C30" i="12" s="1"/>
  <c r="AF13" i="18"/>
  <c r="AF8" i="18"/>
  <c r="AF16" i="18"/>
  <c r="AF6" i="18" l="1"/>
  <c r="AG6" i="18" s="1"/>
  <c r="AI6" i="18" s="1"/>
  <c r="AJ6" i="18" s="1"/>
  <c r="R6" i="18" s="1"/>
  <c r="D38" i="32"/>
  <c r="M38" i="32"/>
  <c r="H38" i="32" s="1"/>
  <c r="C41" i="12" s="1"/>
  <c r="M35" i="32"/>
  <c r="G40" i="32"/>
  <c r="C42" i="12" s="1"/>
  <c r="U7" i="18"/>
  <c r="AA7" i="18" s="1"/>
  <c r="AB7" i="18"/>
  <c r="X7" i="18"/>
  <c r="AC7" i="18"/>
  <c r="V7" i="18"/>
  <c r="AD7" i="18" s="1"/>
  <c r="AE7" i="18"/>
  <c r="V5" i="18"/>
  <c r="AD5" i="18" s="1"/>
  <c r="U5" i="18"/>
  <c r="AA5" i="18" s="1"/>
  <c r="AE5" i="18"/>
  <c r="AC5" i="18"/>
  <c r="X5" i="18"/>
  <c r="AB5" i="18"/>
  <c r="AF5" i="18" l="1"/>
  <c r="AG5" i="18" s="1"/>
  <c r="AI5" i="18" s="1"/>
  <c r="AJ5" i="18" s="1"/>
  <c r="AF7" i="18"/>
  <c r="AG7" i="18" s="1"/>
  <c r="AI7" i="18" s="1"/>
  <c r="AJ7" i="18" s="1"/>
  <c r="R7" i="18" s="1"/>
  <c r="S39" i="18" l="1"/>
  <c r="F39" i="18" s="1"/>
  <c r="AJ38" i="18"/>
  <c r="H38" i="18" s="1"/>
  <c r="P38" i="18" s="1"/>
  <c r="C33" i="12" s="1"/>
  <c r="R5" i="18"/>
  <c r="B106" i="31"/>
  <c r="G4" i="32" s="1"/>
  <c r="N39" i="18" l="1"/>
  <c r="H39" i="18"/>
  <c r="C31" i="12" l="1"/>
  <c r="P39" i="18"/>
  <c r="C32" i="12" l="1"/>
  <c r="N40" i="18"/>
  <c r="C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Severin Lenel</author>
  </authors>
  <commentList>
    <comment ref="A22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sharedStrings.xml><?xml version="1.0" encoding="utf-8"?>
<sst xmlns="http://schemas.openxmlformats.org/spreadsheetml/2006/main" count="1560" uniqueCount="1062">
  <si>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</si>
  <si>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</si>
  <si>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</si>
  <si>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</si>
  <si>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</si>
  <si>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</si>
  <si>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</si>
  <si>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</si>
  <si>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</si>
  <si>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</si>
  <si>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</si>
  <si>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</si>
  <si>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</si>
  <si>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</si>
  <si>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</si>
  <si>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</si>
  <si>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</si>
  <si>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</si>
  <si>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</si>
  <si>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</si>
  <si>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</si>
  <si>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</si>
  <si>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</si>
  <si>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</si>
  <si>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Projekt-Typ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</si>
  <si>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</si>
  <si>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</si>
  <si>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</si>
  <si>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</si>
  <si>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</si>
  <si>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</si>
  <si>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</si>
  <si>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</si>
  <si>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</si>
  <si>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</si>
  <si>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</si>
  <si>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</si>
  <si>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</si>
  <si>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</si>
  <si>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Modernisierung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</si>
  <si>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</si>
  <si>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</si>
  <si>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</si>
  <si>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</si>
  <si>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</si>
  <si>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</si>
  <si>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</si>
  <si>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</si>
  <si>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</si>
  <si>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</si>
  <si>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</si>
  <si>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</si>
  <si>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</si>
  <si>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</si>
  <si>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</si>
  <si>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</si>
  <si>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</si>
  <si>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 bei der Wahl der Verglasung auf einen hohen Transmissionswert geachtet?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</si>
  <si>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</si>
  <si>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</si>
  <si>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</si>
  <si>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</si>
  <si>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</si>
  <si>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</si>
  <si>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</si>
  <si>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</si>
  <si>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</si>
  <si>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</si>
  <si>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</si>
  <si>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</si>
  <si>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</si>
  <si>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</si>
  <si>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</si>
  <si>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</si>
  <si>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</si>
  <si>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</si>
  <si>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</si>
  <si>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</si>
  <si>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</si>
  <si>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</si>
  <si>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</si>
  <si>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</si>
  <si>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</si>
  <si>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</si>
  <si>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</si>
  <si>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</si>
  <si>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</si>
  <si>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</si>
  <si>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</si>
  <si>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</si>
  <si>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</si>
  <si>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</si>
  <si>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</si>
  <si>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</si>
  <si>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</si>
  <si>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</si>
  <si>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</si>
  <si>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</si>
  <si>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</si>
  <si>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</si>
  <si>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</si>
  <si>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</si>
  <si>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</si>
  <si>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</si>
  <si>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</si>
  <si>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</si>
  <si>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</si>
  <si>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</si>
  <si>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</si>
  <si>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</si>
  <si>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</si>
  <si>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</si>
  <si>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</si>
  <si>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</si>
  <si>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</si>
  <si>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</si>
  <si>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</si>
  <si>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</si>
  <si>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</si>
  <si>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</si>
  <si>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</si>
  <si>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</si>
  <si>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</si>
  <si>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</si>
  <si>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</si>
  <si>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</si>
  <si>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</si>
  <si>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</si>
  <si>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</si>
  <si>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</si>
  <si>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</si>
  <si>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</si>
  <si>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</si>
  <si>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</si>
  <si>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Die Anforderungen von MINERGIE-ECO sind</t>
  </si>
  <si>
    <t>Summen</t>
  </si>
  <si>
    <t>Mindesterfüllung</t>
  </si>
  <si>
    <t>MaxUFläche</t>
  </si>
  <si>
    <t>Version</t>
  </si>
  <si>
    <t>Erfasste Raumfläche total</t>
  </si>
  <si>
    <t>m2</t>
  </si>
  <si>
    <t>Raumfläche mit ungenügendem Ergebnis</t>
  </si>
  <si>
    <t>%</t>
  </si>
  <si>
    <t>Die Anforderungen von Minergie-Eco sind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</si>
  <si>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</si>
  <si>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</si>
  <si>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</si>
  <si>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</si>
  <si>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</si>
  <si>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</si>
  <si>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</si>
  <si>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</si>
  <si>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</si>
  <si>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</si>
  <si>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</si>
  <si>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</si>
  <si>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</si>
  <si>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</si>
  <si>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</si>
  <si>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</si>
  <si>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</si>
  <si>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</si>
  <si>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</si>
  <si>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</si>
  <si>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</si>
  <si>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</si>
  <si>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</si>
  <si>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</si>
  <si>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</si>
  <si>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Tageslicht-Tool Minergie-Eco®</t>
  </si>
  <si>
    <t>A3</t>
  </si>
  <si>
    <t>A1</t>
  </si>
  <si>
    <t>A5</t>
  </si>
  <si>
    <t>A8</t>
  </si>
  <si>
    <t>A11</t>
  </si>
  <si>
    <t>A14</t>
  </si>
  <si>
    <t>A17</t>
  </si>
  <si>
    <t>A20</t>
  </si>
  <si>
    <t>A23</t>
  </si>
  <si>
    <t>A26</t>
  </si>
  <si>
    <t>A28</t>
  </si>
  <si>
    <t>A30</t>
  </si>
  <si>
    <t>A34</t>
  </si>
  <si>
    <t>A36</t>
  </si>
  <si>
    <t>A38</t>
  </si>
  <si>
    <t>A39</t>
  </si>
  <si>
    <t>A42</t>
  </si>
  <si>
    <t>A44</t>
  </si>
  <si>
    <t>A46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</si>
  <si>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</si>
  <si>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</si>
  <si>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</si>
  <si>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</si>
  <si>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</si>
  <si>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</si>
  <si>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</si>
  <si>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</si>
  <si>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</si>
  <si>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</si>
  <si>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</si>
  <si>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</si>
  <si>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</si>
  <si>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</si>
  <si>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</si>
  <si>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</si>
  <si>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</si>
  <si>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</si>
  <si>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</si>
  <si>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</si>
  <si>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 xml:space="preserve">Tageslicht-Erfüllungsgrad über alle Räume (Erfüllungsgrad mindestens </t>
  </si>
  <si>
    <t xml:space="preserve">Anteil der Raumfläche mit ungenügendem Ergebnis (maximal 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</si>
  <si>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</si>
  <si>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</si>
  <si>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</si>
  <si>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</si>
  <si>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</si>
  <si>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</si>
  <si>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</si>
  <si>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</si>
  <si>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</si>
  <si>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Tabelle Fragenkatalog Modernisierung</t>
  </si>
  <si>
    <t>Fragenkatalog für Modernisierungen</t>
  </si>
  <si>
    <t xml:space="preserve">                                                                  DIESES ARBEITSBLATT IST NUR BEI MODERNISIERUNGSPROJEKTEN AUSZUFÜLLEN</t>
  </si>
  <si>
    <t>Die Anforderungen von MINERGIE-ECO an Modernisierungen sind erfüllt. Es wird automatisch ein Tageslichterfüllungsgrad von 50% angenommen (genügend)</t>
  </si>
  <si>
    <t>Bitte füllen Sie das Arbeitsblatt 'Tageslicht' für den Zustand nach der Modernisierung aus und bestimmen sie eine Gebäudekategorie die ihrem Gebäude am nächsten kommt:</t>
  </si>
  <si>
    <t>E3</t>
  </si>
  <si>
    <t>A7</t>
  </si>
  <si>
    <t>A9</t>
  </si>
  <si>
    <t>A13</t>
  </si>
  <si>
    <t>A19</t>
  </si>
  <si>
    <t>A21</t>
  </si>
  <si>
    <t>Projekttyp</t>
  </si>
  <si>
    <t>Bemerkung Typ</t>
  </si>
  <si>
    <t>A31</t>
  </si>
  <si>
    <t>JaNein</t>
  </si>
  <si>
    <t>B23</t>
  </si>
  <si>
    <t>C23</t>
  </si>
  <si>
    <t>D25</t>
  </si>
  <si>
    <t>D27</t>
  </si>
  <si>
    <t>D29</t>
  </si>
  <si>
    <t>Objet</t>
  </si>
  <si>
    <t>Projet</t>
  </si>
  <si>
    <t>Type de projet</t>
  </si>
  <si>
    <t>Maître de l'ouvrage</t>
  </si>
  <si>
    <t>Architecte</t>
  </si>
  <si>
    <t>Planificateur électricité</t>
  </si>
  <si>
    <t>Planificateur éclairage</t>
  </si>
  <si>
    <t>Concepteur du justificatif</t>
  </si>
  <si>
    <t>Date</t>
  </si>
  <si>
    <t>Surface nette totale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</si>
  <si>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</si>
  <si>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</si>
  <si>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</si>
  <si>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</si>
  <si>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</si>
  <si>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 xml:space="preserve">Les exigences du label Minergie-Eco  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</si>
  <si>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</si>
  <si>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</si>
  <si>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</si>
  <si>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</si>
  <si>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</si>
  <si>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</si>
  <si>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</si>
  <si>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</si>
  <si>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</si>
  <si>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</si>
  <si>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</si>
  <si>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</si>
  <si>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</si>
  <si>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</si>
  <si>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</si>
  <si>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>Degré total d'autonomie en lumière du jour (degré rempli min.</t>
  </si>
  <si>
    <t xml:space="preserve">Part de surface avec un résultat insuffisant (max. </t>
  </si>
  <si>
    <t>Liste de questions dans le cas d'une rénovation</t>
  </si>
  <si>
    <t>Quéstions</t>
  </si>
  <si>
    <t>Réponse</t>
  </si>
  <si>
    <t>Les ouvertures des fenêtres sont-elles maintenues ou augmentées?</t>
  </si>
  <si>
    <t>Les surfaces de vitrage sont-elles maintenues ou augmentées?</t>
  </si>
  <si>
    <t>A-t-on prêté attention, lors du choix du vitrage, à choisir une valeur de transmission lumineuse élevée?</t>
  </si>
  <si>
    <t>Pas d'éléments (p.ex, les balcons, les avant-toits) construits sur la façade qui diminuent la lumière du jour?</t>
  </si>
  <si>
    <t xml:space="preserve">Les pièces (au moins les plafonds et les murs) ont-elles été peintes principalement avec des couleurs claires? </t>
  </si>
  <si>
    <t>Compte-rendu</t>
  </si>
  <si>
    <t>CET ONGLET NE DOIT ÊTRE REMPLI QUE DANS LE CAS D’UNE RÉNOVATION</t>
  </si>
  <si>
    <t>Les exigences du label MINERGI-ECO pour la rénovation sont remplies. Il est considéré automatiquement un degré de réalisation de lumière du jour de 50% (suffisant).</t>
  </si>
  <si>
    <t>Veuillez remplir la feuille 'Lumière du jour' pour l'état après rénovation et déterminer la catégorie de bâtiment qui correspond le mieux à votre projet:</t>
  </si>
  <si>
    <t>Habitat</t>
  </si>
  <si>
    <t>Administration</t>
  </si>
  <si>
    <t>École</t>
  </si>
  <si>
    <t>Bâtiments avec une faible proportion de fenêtres</t>
  </si>
  <si>
    <t>Bâtiments avec proportion moyenne de fenêtres</t>
  </si>
  <si>
    <t>Bâtiment avec une proportion élevée de fenêtres</t>
  </si>
  <si>
    <t xml:space="preserve">Eine ausführliche Anleitung finden Sie auf der Minergie-Website.  </t>
  </si>
  <si>
    <t xml:space="preserve">Des instructions détaillées peuvent être trouvées sur le site internet de Minergie.  </t>
  </si>
  <si>
    <t>Hauteur du linteau 
m</t>
  </si>
  <si>
    <t>Porte-à-faux
m</t>
  </si>
  <si>
    <t>Ombrage horizon
-</t>
  </si>
  <si>
    <t>Lumière zénithale
-</t>
  </si>
  <si>
    <t>Contrôle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</si>
  <si>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</si>
  <si>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</si>
  <si>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</si>
  <si>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</si>
  <si>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</si>
  <si>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</si>
  <si>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</si>
  <si>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</si>
  <si>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</si>
  <si>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</si>
  <si>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</si>
  <si>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</si>
  <si>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</si>
  <si>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</si>
  <si>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</si>
  <si>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</si>
  <si>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</si>
  <si>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</si>
  <si>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</si>
  <si>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</si>
  <si>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</si>
  <si>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</si>
  <si>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r>
      <t>Salle des maîtres</t>
    </r>
    <r>
      <rPr>
        <sz val="10"/>
        <rFont val="Arial"/>
        <family val="2"/>
      </rPr>
      <t>/ lieu de séjour</t>
    </r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</si>
  <si>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</si>
  <si>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</si>
  <si>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</si>
  <si>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</si>
  <si>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</si>
  <si>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</si>
  <si>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</si>
  <si>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</si>
  <si>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</si>
  <si>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Nouveau bâtiment</t>
  </si>
  <si>
    <t>Rénovation</t>
  </si>
  <si>
    <t>Lamelles claires avec système de déflexion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</si>
  <si>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</si>
  <si>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</si>
  <si>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</si>
  <si>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</si>
  <si>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 et à guidage des lamelles</t>
  </si>
  <si>
    <t>Motorisé, automatique, tenant compte de l'ombragement</t>
  </si>
  <si>
    <t>Motorisé à commande automatique</t>
  </si>
  <si>
    <t>Motorisé à actionnement manuel</t>
  </si>
  <si>
    <t>Manuel</t>
  </si>
  <si>
    <t>Terrain découvert, pas ou peu d'ombre projetée par des éléments extérieurs</t>
  </si>
  <si>
    <t>Ombragement moyen, angle d'ombragement entre 15° et 35°</t>
  </si>
  <si>
    <t>Emplacement en ville, ombragement important</t>
  </si>
  <si>
    <t>Donées des Fenêtres</t>
  </si>
  <si>
    <t>Part vitré
%</t>
  </si>
  <si>
    <t>Abrév.
-</t>
  </si>
  <si>
    <t>Désignation
-</t>
  </si>
  <si>
    <t>Hau-teur
m</t>
  </si>
  <si>
    <t>Transm. Vitrage
%</t>
  </si>
  <si>
    <t>Protéction solaire et ombrage</t>
  </si>
  <si>
    <t>Type
-</t>
  </si>
  <si>
    <t>Non</t>
  </si>
  <si>
    <t>Oui</t>
  </si>
  <si>
    <t>Strumento illuminazione naturale Minergie-Eco®</t>
  </si>
  <si>
    <t>Outil Lumière de Jour Minergie-Eco®</t>
  </si>
  <si>
    <t>Dati Ogetto</t>
  </si>
  <si>
    <t>Progetto</t>
  </si>
  <si>
    <t>Tipo d'intervento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</si>
  <si>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</si>
  <si>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</si>
  <si>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</si>
  <si>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</si>
  <si>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</si>
  <si>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</si>
  <si>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</si>
  <si>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</si>
  <si>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Le esigenze Minergie-Eco</t>
  </si>
  <si>
    <t>Procedimento</t>
  </si>
  <si>
    <t>Istruzioni dettagliate possono essere trovate sul sito web Minergie.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</si>
  <si>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</si>
  <si>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</si>
  <si>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</si>
  <si>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</si>
  <si>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</si>
  <si>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</si>
  <si>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</si>
  <si>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</si>
  <si>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</si>
  <si>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Les exigences de Minergie-Eco sont de (au total)</t>
  </si>
  <si>
    <t xml:space="preserve">Le esigenze per Minergie-Eco </t>
  </si>
  <si>
    <t>Daylight-Tool Minergie-Eco</t>
  </si>
  <si>
    <t>Object data</t>
  </si>
  <si>
    <t>Project</t>
  </si>
  <si>
    <t>Project type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</si>
  <si>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</si>
  <si>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</si>
  <si>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</si>
  <si>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</si>
  <si>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</si>
  <si>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</si>
  <si>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</si>
  <si>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 xml:space="preserve">The requirements of Minergie-Eco are </t>
  </si>
  <si>
    <t>Quick guide</t>
  </si>
  <si>
    <t>Detailed instructions are available on the Minergie website</t>
  </si>
  <si>
    <t>Window data</t>
  </si>
  <si>
    <t>Key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</si>
  <si>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</si>
  <si>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</si>
  <si>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</si>
  <si>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</si>
  <si>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</si>
  <si>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</si>
  <si>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</si>
  <si>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</si>
  <si>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</si>
  <si>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</si>
  <si>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</si>
  <si>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</si>
  <si>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</si>
  <si>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</si>
  <si>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</si>
  <si>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</si>
  <si>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</si>
  <si>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</si>
  <si>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</si>
  <si>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</si>
  <si>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</si>
  <si>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</si>
  <si>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</si>
  <si>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</si>
  <si>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</si>
  <si>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</si>
  <si>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</si>
  <si>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</si>
  <si>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</si>
  <si>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</si>
  <si>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</si>
  <si>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Il vetro scelto posside un fattore "g" alto?</t>
  </si>
  <si>
    <t>I locali sono dipinti con colori chiari?</t>
  </si>
  <si>
    <t>QUESTO FOGLIO DEVE ESSERE COMPLETATO UNICAMENTE IN CASO DI AMMODERNAMENTO</t>
  </si>
  <si>
    <t>Il requisito MINERGIE-ECO per ammodernamenti é automaticamente rispettato con un valore di rispetto pari al 50% (sufficiente), non è necessario effettuare calcoli piu dettagliati.</t>
  </si>
  <si>
    <t>Il requisito MINERGIE-ECO per ammodernamenti non é rispettato,  è necessario effettuare calcoli piu dettagliati (compilare il foglio calcolo illuminazione naturale).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</si>
  <si>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</si>
  <si>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</si>
  <si>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</si>
  <si>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</si>
  <si>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</si>
  <si>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</si>
  <si>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</si>
  <si>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 xml:space="preserve">Portion of daylight autonomy (min. </t>
  </si>
  <si>
    <t>The requirements of Minergie-Eco are</t>
  </si>
  <si>
    <t>Questionnaire for renovations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</si>
  <si>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</si>
  <si>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</si>
  <si>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</si>
  <si>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</si>
  <si>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</si>
  <si>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</si>
  <si>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</si>
  <si>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</si>
  <si>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</si>
  <si>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The requirements of Minergie-Eco are not respected. A detailed calculation is mandatory.</t>
  </si>
  <si>
    <t>The requirements of Minergie-Eco are automatically respected with a daylight value of 50%. A more detailed calculation is not necessary.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</si>
  <si>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</si>
  <si>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</si>
  <si>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</si>
  <si>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</si>
  <si>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</si>
  <si>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</si>
  <si>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</si>
  <si>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</si>
  <si>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</si>
  <si>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</si>
  <si>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</si>
  <si>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</si>
  <si>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</si>
  <si>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</si>
  <si>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</si>
  <si>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</si>
  <si>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</si>
  <si>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</si>
  <si>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</si>
  <si>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</si>
  <si>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</si>
  <si>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</si>
  <si>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</si>
  <si>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</si>
  <si>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</si>
  <si>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</si>
  <si>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</si>
  <si>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</si>
  <si>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</si>
  <si>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</si>
  <si>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</si>
  <si>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</si>
  <si>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</si>
  <si>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</si>
  <si>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</si>
  <si>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</si>
  <si>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</si>
  <si>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</si>
  <si>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</si>
  <si>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</si>
  <si>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</si>
  <si>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</si>
  <si>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</si>
  <si>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</si>
  <si>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</si>
  <si>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</si>
  <si>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</si>
  <si>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</si>
  <si>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</si>
  <si>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</si>
  <si>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</si>
  <si>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</si>
  <si>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</si>
  <si>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</si>
  <si>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</si>
  <si>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</si>
  <si>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</si>
  <si>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</si>
  <si>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</si>
  <si>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</si>
  <si>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</si>
  <si>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</si>
  <si>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</si>
  <si>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</si>
  <si>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</si>
  <si>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</si>
  <si>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</si>
  <si>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</si>
  <si>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</si>
  <si>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</si>
  <si>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</si>
  <si>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</si>
  <si>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</si>
  <si>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</si>
  <si>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</si>
  <si>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</si>
  <si>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</si>
  <si>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</si>
  <si>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</si>
  <si>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</si>
  <si>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</si>
  <si>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</si>
  <si>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</si>
  <si>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</si>
  <si>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</si>
  <si>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</si>
  <si>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</si>
  <si>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</si>
  <si>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</si>
  <si>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</si>
  <si>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</si>
  <si>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</si>
  <si>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</si>
  <si>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</si>
  <si>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</si>
  <si>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</si>
  <si>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</si>
  <si>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Report des autres feuilles</t>
  </si>
  <si>
    <t>Report from other calculations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</si>
  <si>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</si>
  <si>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</si>
  <si>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</si>
  <si>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</si>
  <si>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</si>
  <si>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</si>
  <si>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</si>
  <si>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</si>
  <si>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</si>
  <si>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</si>
  <si>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</si>
  <si>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</si>
  <si>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</si>
  <si>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</si>
  <si>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</si>
  <si>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</si>
  <si>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</si>
  <si>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</si>
  <si>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</si>
  <si>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</si>
  <si>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</si>
  <si>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</si>
  <si>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</si>
  <si>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</si>
  <si>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</si>
  <si>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</si>
  <si>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</si>
  <si>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</si>
  <si>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</si>
  <si>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</si>
  <si>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</si>
  <si>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</si>
  <si>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</si>
  <si>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</si>
  <si>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</si>
  <si>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</si>
  <si>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</si>
  <si>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</si>
  <si>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</si>
  <si>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</si>
  <si>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</si>
  <si>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</si>
  <si>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</si>
  <si>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</si>
  <si>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</si>
  <si>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</si>
  <si>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</si>
  <si>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</si>
  <si>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</si>
  <si>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</si>
  <si>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</si>
  <si>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</si>
  <si>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</si>
  <si>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</si>
  <si>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</si>
  <si>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Übertrag aus anderen Blättern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</si>
  <si>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</si>
  <si>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</si>
  <si>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</si>
  <si>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</si>
  <si>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</si>
  <si>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</si>
  <si>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</si>
  <si>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</si>
  <si>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</si>
  <si>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Bewertungsskala Sanierung</t>
  </si>
  <si>
    <t>B5:B39</t>
  </si>
  <si>
    <t>C5:C39</t>
  </si>
  <si>
    <t>D5:D39</t>
  </si>
  <si>
    <t>E5:E39</t>
  </si>
  <si>
    <t>F5:F39</t>
  </si>
  <si>
    <t>G5:G39</t>
  </si>
  <si>
    <t>Bitte geben Sie eine Kurzbezeichnung ein (max. 4 Zeichen)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</si>
  <si>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</si>
  <si>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</si>
  <si>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</si>
  <si>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</si>
  <si>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</si>
  <si>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</si>
  <si>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</si>
  <si>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</si>
  <si>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</si>
  <si>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</si>
  <si>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</si>
  <si>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Bitte geben Sie eine Bezeichnung für das Fenster ein</t>
  </si>
  <si>
    <t>Sie dürfen nur maximal 4 Zeichen eingeben.</t>
  </si>
  <si>
    <t>Sie dürfen nur maximal 25 Zeichen eingeben.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</si>
  <si>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</si>
  <si>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</si>
  <si>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</si>
  <si>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</si>
  <si>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</si>
  <si>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</si>
  <si>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Wert für die Tageslicht-Transmission des Glases ein. 
Achtung: bei vor dem Fenster angeordneten Gläsern (Kastenfenster, Doppelfassaden etc.) ist der Tau-Wert der Verglasungen zu multiplizieren.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</si>
  <si>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</si>
  <si>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</si>
  <si>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</si>
  <si>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</si>
  <si>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</si>
  <si>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</si>
  <si>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</si>
  <si>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</si>
  <si>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</si>
  <si>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</si>
  <si>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</si>
  <si>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Nurse room</t>
  </si>
  <si>
    <t>Furniture, Hardware, Gardening Store</t>
  </si>
  <si>
    <t>Presentation room</t>
  </si>
  <si>
    <t>Living Room, Bedroom</t>
  </si>
  <si>
    <t>Abbréviation</t>
  </si>
  <si>
    <t>Bitte beachten Sie die beim Anklicken der Eingabefelder erscheinenden Hilfstexte.</t>
  </si>
  <si>
    <t>Bei Fragen zu Zertifizierungsobjekten steht Ihnen die zuständige Zertifizierungsstelle gerne zur Verfügung.</t>
  </si>
  <si>
    <t>Erfassen Sie zuerst die Objektdaten in diesem Blatt.</t>
  </si>
  <si>
    <t>Abbreviazioni</t>
  </si>
  <si>
    <t>Immettere un nome breve (max. 4 caratteri)</t>
  </si>
  <si>
    <t>Errore</t>
  </si>
  <si>
    <t>È possibile immettere solo un massimo di 4 caratteri.</t>
  </si>
  <si>
    <t>Denominazione</t>
  </si>
  <si>
    <t>Inserisci un nome per la finestra</t>
  </si>
  <si>
    <t>È possibile immettere al massimo 25 caratteri.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</si>
  <si>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</si>
  <si>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</si>
  <si>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</si>
  <si>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</si>
  <si>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</si>
  <si>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</si>
  <si>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</si>
  <si>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</si>
  <si>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</si>
  <si>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</si>
  <si>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</si>
  <si>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</si>
  <si>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</si>
  <si>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</si>
  <si>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</si>
  <si>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</si>
  <si>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</si>
  <si>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</si>
  <si>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</si>
  <si>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</si>
  <si>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</si>
  <si>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</si>
  <si>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</si>
  <si>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</si>
  <si>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</si>
  <si>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</si>
  <si>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</si>
  <si>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</si>
  <si>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</si>
  <si>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</si>
  <si>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</si>
  <si>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</si>
  <si>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</si>
  <si>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</si>
  <si>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</si>
  <si>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</si>
  <si>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</si>
  <si>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</si>
  <si>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</si>
  <si>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</si>
  <si>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</si>
  <si>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</si>
  <si>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</si>
  <si>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</si>
  <si>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</si>
  <si>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Riporto da altri fogli</t>
  </si>
  <si>
    <t>Quota d'illuminazione naturale (min.)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</si>
  <si>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</si>
  <si>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</si>
  <si>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</si>
  <si>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</si>
  <si>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</si>
  <si>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</si>
  <si>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</si>
  <si>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</si>
  <si>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</si>
  <si>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</si>
  <si>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</si>
  <si>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</si>
  <si>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</si>
  <si>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</si>
  <si>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</si>
  <si>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</si>
  <si>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</si>
  <si>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Désignation du local
-</t>
  </si>
  <si>
    <t>Designazione locale
-</t>
  </si>
  <si>
    <t>Room description
-</t>
  </si>
  <si>
    <t>Superfi-cie
m2</t>
  </si>
  <si>
    <t>Nr.
-</t>
  </si>
  <si>
    <t>Utilizzo
-</t>
  </si>
  <si>
    <t>Riflessi-one
-</t>
  </si>
  <si>
    <t>Immettere prima i dati dell’oggetto in questa scheda.</t>
  </si>
  <si>
    <t>Si prega di leggere gli aiuti che appaiono quando si clicca su un camp di immissione.</t>
  </si>
  <si>
    <t>Se avete domande sugli oggetti di certificazione, contattate il centro di certificazione competente.</t>
  </si>
  <si>
    <t>First, fill out the fileds for the object data in this sheet.</t>
  </si>
  <si>
    <t>Please consider the help texts which appear as soon as you click on a cell.</t>
  </si>
  <si>
    <t>If you have questions on certified objects, don't hesitate to ask the staff of the certification offices.</t>
  </si>
  <si>
    <t>Quota di superficie con un risultato insufficiente (max.</t>
  </si>
  <si>
    <t xml:space="preserve">Portion of floor area with insufficient daylight (max. 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</si>
  <si>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</si>
  <si>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</si>
  <si>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</si>
  <si>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</si>
  <si>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</si>
  <si>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</si>
  <si>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</si>
  <si>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You must not enter more than 4 characters.</t>
  </si>
  <si>
    <t>Please enter a description for the window.</t>
  </si>
  <si>
    <t>You must not enter more than 25 characters.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</si>
  <si>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</si>
  <si>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</si>
  <si>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</si>
  <si>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</si>
  <si>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</si>
  <si>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</si>
  <si>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</si>
  <si>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</si>
  <si>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</si>
  <si>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</si>
  <si>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</si>
  <si>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</si>
  <si>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</si>
  <si>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</si>
  <si>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</si>
  <si>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</si>
  <si>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</si>
  <si>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</si>
  <si>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</si>
  <si>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</si>
  <si>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</si>
  <si>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Illuminazione_naturale</t>
  </si>
  <si>
    <t>Lumière_du_jour</t>
  </si>
  <si>
    <t>Saisissez d'abord les données du projet dans cette feuille.</t>
  </si>
  <si>
    <t>Des textes d'aide apparaissent lorsque vous cliquez sur les zones de saisie.</t>
  </si>
  <si>
    <t>Si vous avez des questions concernant la certification, veuillez contacter l'office de certification correspondant.</t>
  </si>
  <si>
    <t>Veuillez saisir un nom court (max. 4 caractères)</t>
  </si>
  <si>
    <t>Erreur</t>
  </si>
  <si>
    <t>Vous ne pouvez saisir que 4 caractères au maximum.</t>
  </si>
  <si>
    <t>Désignation</t>
  </si>
  <si>
    <t>Veuillez saisir un nom pour la fenêtre</t>
  </si>
  <si>
    <t>Vous ne pouvez saisir que 25 caractères au maximum.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</si>
  <si>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</si>
  <si>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</si>
  <si>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</si>
  <si>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</si>
  <si>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</si>
  <si>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</si>
  <si>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</si>
  <si>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</si>
  <si>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</si>
  <si>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</si>
  <si>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</si>
  <si>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</si>
  <si>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</si>
  <si>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</si>
  <si>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</si>
  <si>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</si>
  <si>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</si>
  <si>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</si>
  <si>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</si>
  <si>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</si>
  <si>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</si>
  <si>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</si>
  <si>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</si>
  <si>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</si>
  <si>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</si>
  <si>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</si>
  <si>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</si>
  <si>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</si>
  <si>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</si>
  <si>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</si>
  <si>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</si>
  <si>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</si>
  <si>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</si>
  <si>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</si>
  <si>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</si>
  <si>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</si>
  <si>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</si>
  <si>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</si>
  <si>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</si>
  <si>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</si>
  <si>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</si>
  <si>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</si>
  <si>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</si>
  <si>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</si>
  <si>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</si>
  <si>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</si>
  <si>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</si>
  <si>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</si>
  <si>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</si>
  <si>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</si>
  <si>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</si>
  <si>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</si>
  <si>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</si>
  <si>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</si>
  <si>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</si>
  <si>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</si>
  <si>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</si>
  <si>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</si>
  <si>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</si>
  <si>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</si>
  <si>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</si>
  <si>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</si>
  <si>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</si>
  <si>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</si>
  <si>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</si>
  <si>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</si>
  <si>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</si>
  <si>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</si>
  <si>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</si>
  <si>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</si>
  <si>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</si>
  <si>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</si>
  <si>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</si>
  <si>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</si>
  <si>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</si>
  <si>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</si>
  <si>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</si>
  <si>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</si>
  <si>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</si>
  <si>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</si>
  <si>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</si>
  <si>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</si>
  <si>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</si>
  <si>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</si>
  <si>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</si>
  <si>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</si>
  <si>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Please enter an easy to remember Code (max. 4 characters)</t>
  </si>
  <si>
    <t>Non sono previsti nuovi elementi che ombreggiano la facciata (es. balconi, gronde, sporgenze…) ?</t>
  </si>
  <si>
    <t>well fulfilled</t>
  </si>
  <si>
    <t>fulfilled</t>
  </si>
  <si>
    <t>not met</t>
  </si>
  <si>
    <t>Fragenkatalog_Modernisierung</t>
  </si>
  <si>
    <t>Questionnaire_rénovation</t>
  </si>
  <si>
    <t>Questionario_ammodernamento</t>
  </si>
  <si>
    <t>Questionaire_renovations</t>
  </si>
  <si>
    <t>Dayl. auton.
%</t>
  </si>
  <si>
    <t>Fenster-breite ges. m</t>
  </si>
  <si>
    <t>Tiefe genutzter Bereich 
m</t>
  </si>
  <si>
    <t>Sichtebene</t>
  </si>
  <si>
    <t>Sichtebenen
-</t>
  </si>
  <si>
    <t>Aussichtsebene</t>
  </si>
  <si>
    <t>Landschaft und Boden</t>
  </si>
  <si>
    <t>Landschaft und Himmel</t>
  </si>
  <si>
    <t>Landschaft, Boden und Himmel</t>
  </si>
  <si>
    <t>Nur Landschaft</t>
  </si>
  <si>
    <t>Nur Boden</t>
  </si>
  <si>
    <t>Nur Himmel</t>
  </si>
  <si>
    <t>Boden und Himmel</t>
  </si>
  <si>
    <t>Ergebnis
-</t>
  </si>
  <si>
    <t>Sichtwinkel
°</t>
  </si>
  <si>
    <t>Sichtweite
m</t>
  </si>
  <si>
    <t>Ergebnis
Punkte</t>
  </si>
  <si>
    <t>Fensterbreite ges.
m</t>
  </si>
  <si>
    <t>Tabelle Ausblick</t>
  </si>
  <si>
    <t>Only landscape</t>
  </si>
  <si>
    <t>Landscape and sky</t>
  </si>
  <si>
    <t>Only sky</t>
  </si>
  <si>
    <t>Paysage et ciel</t>
  </si>
  <si>
    <t>Seul ciel</t>
  </si>
  <si>
    <t>Seul paysage</t>
  </si>
  <si>
    <t>Solo paesaggio</t>
  </si>
  <si>
    <t>Paesaggio e cielo</t>
  </si>
  <si>
    <t>Solo cielo</t>
  </si>
  <si>
    <t>Paesaggio e terra</t>
  </si>
  <si>
    <t>Paesaggio, terra e cielo</t>
  </si>
  <si>
    <t>Solo terra</t>
  </si>
  <si>
    <t>terra e cielo</t>
  </si>
  <si>
    <t>Paysage et terre</t>
  </si>
  <si>
    <t>Paysage, terre et ciel</t>
  </si>
  <si>
    <t>Seul terre</t>
  </si>
  <si>
    <t>terre et ciel</t>
  </si>
  <si>
    <t>Landscape and ground</t>
  </si>
  <si>
    <t>Landscape, ground and sky</t>
  </si>
  <si>
    <t>Only ground</t>
  </si>
  <si>
    <t>ground and sky</t>
  </si>
  <si>
    <t>Typische Räume und Ausblick</t>
  </si>
  <si>
    <t>Locaux types et perspectives</t>
  </si>
  <si>
    <t>Room types and views</t>
  </si>
  <si>
    <t>Locali tipo e prospettive</t>
  </si>
  <si>
    <t>Profondità dell'area usata</t>
  </si>
  <si>
    <t>Profondità dell'area usata
m</t>
  </si>
  <si>
    <t>Depth of used area</t>
  </si>
  <si>
    <t>Depth of used area
m</t>
  </si>
  <si>
    <t>Profondeur de la surface utilisée
m</t>
  </si>
  <si>
    <t>Visual range</t>
  </si>
  <si>
    <t>Portée visuelle</t>
  </si>
  <si>
    <t>Raggio visivo</t>
  </si>
  <si>
    <t>Portée visuelle
m</t>
  </si>
  <si>
    <t>Raggio visivo
m</t>
  </si>
  <si>
    <t>Visual range
m</t>
  </si>
  <si>
    <t>Livelli di visione
-</t>
  </si>
  <si>
    <t>Viewing levels
-</t>
  </si>
  <si>
    <t>Qualité de la vue (dans toutes les locaux)</t>
  </si>
  <si>
    <t>Qualität des Ausblicks (über alle Räume)</t>
  </si>
  <si>
    <t>Qualità della vista (in tutte le locali)</t>
  </si>
  <si>
    <t>Quality of views (in all rooms)</t>
  </si>
  <si>
    <t>C3</t>
  </si>
  <si>
    <t>Resultat
-</t>
  </si>
  <si>
    <t>Résultat
-</t>
  </si>
  <si>
    <t>Risultato
-</t>
  </si>
  <si>
    <t>Result
-</t>
  </si>
  <si>
    <t>Raumfläche total
m2</t>
  </si>
  <si>
    <t>Ausblickqualitaet</t>
  </si>
  <si>
    <t>Hoch</t>
  </si>
  <si>
    <t>Mittel</t>
  </si>
  <si>
    <t>Minimum</t>
  </si>
  <si>
    <t>High</t>
  </si>
  <si>
    <t>Medium</t>
  </si>
  <si>
    <t>Alto</t>
  </si>
  <si>
    <t>Minimo</t>
  </si>
  <si>
    <t>Haut</t>
  </si>
  <si>
    <t>Moyenne</t>
  </si>
  <si>
    <t>Media</t>
  </si>
  <si>
    <t>Insufficiente</t>
  </si>
  <si>
    <t>Insufficient</t>
  </si>
  <si>
    <t>Insuffisant</t>
  </si>
  <si>
    <t>E36</t>
  </si>
  <si>
    <t>E37</t>
  </si>
  <si>
    <t>G37</t>
  </si>
  <si>
    <t>C36</t>
  </si>
  <si>
    <t>G36</t>
  </si>
  <si>
    <t>C37</t>
  </si>
  <si>
    <t>D37</t>
  </si>
  <si>
    <t>Aussichtsqualität</t>
  </si>
  <si>
    <t>Resultat
Pt.</t>
  </si>
  <si>
    <t>Résultat
Pt.</t>
  </si>
  <si>
    <t>Risultato
Pt.</t>
  </si>
  <si>
    <t>Result
Pt.</t>
  </si>
  <si>
    <t>Tiefe genutzter Bereich</t>
  </si>
  <si>
    <t>Geben Sie die Tiefe der von Personen dauernd genutzten Bereiche (gemessen ab Fassade) ein.</t>
  </si>
  <si>
    <t>Sichtweite</t>
  </si>
  <si>
    <t>Geben Sie den Abstand zum nächsten Objekt (gemessen ab Fassade) ein.</t>
  </si>
  <si>
    <t>Sie müssen ganzzahlige Werte zwischen 0 und 9999 eingeben.</t>
  </si>
  <si>
    <t>Wählen Sie die vom entferntesten Punkt aus in einer Höhe von 1.2 Meter (sitzende Tätigkeit) bzw. 1.7 Meter (stehende Tätigkeit) beim Blick durchs Fenster sichtbaren Ebenen.</t>
  </si>
  <si>
    <t>Niveaux de vision
-</t>
  </si>
  <si>
    <t>Niveaux de vision</t>
  </si>
  <si>
    <t>Livelli di visione</t>
  </si>
  <si>
    <t>Viewing levels</t>
  </si>
  <si>
    <t>Enter the distance to the next object (measured from the facade).</t>
  </si>
  <si>
    <t>Saisissez la distance jusqu'à l'objet suivant (mesurée à partir de la façade).</t>
  </si>
  <si>
    <t>Immettere la distanza dall'oggetto successivo (misurata dalla facciata).</t>
  </si>
  <si>
    <t>You must enter integer values between 0 and 999.</t>
  </si>
  <si>
    <t>Immettere la profondità delle aree utilizzate in permanenza dalle persone (misurata dalla facciata).</t>
  </si>
  <si>
    <t>Entrez la profondeur des zones utilisées en permanence par les personnes (mesurée à partir de la façade).</t>
  </si>
  <si>
    <t>Enter the depth of the areas permanently used by people (measured from the façade).</t>
  </si>
  <si>
    <t>Select the planes visible from the furthest point at a height of 1.2 metres (sitting activity) or 1.7 metres (standing activity) when looking through the window.</t>
  </si>
  <si>
    <t>Selezionare i livelli visibili dal punto più lontano ad un'altezza di 1,2 metri (attività da seduti) o 1,7 metri (attività in piedi) quando si guarda attraverso la finestra.</t>
  </si>
  <si>
    <t>Sélectionnez les niveaux visibles du point le plus éloigné à une hauteur de 1,2 mètre (activité assise) ou de 1,7 mètre (activité debout) lorsque vous regardez par la fenêtre.</t>
  </si>
  <si>
    <t>Zusammenfassung der Ergebnisse Tageslicht</t>
  </si>
  <si>
    <t>Récapitulation lumière de jour</t>
  </si>
  <si>
    <t>Riassunto illuminazione naturale</t>
  </si>
  <si>
    <t>Overview Daylight</t>
  </si>
  <si>
    <t>Ausblick</t>
  </si>
  <si>
    <t>Views</t>
  </si>
  <si>
    <t>Vues</t>
  </si>
  <si>
    <t>Prospettive</t>
  </si>
  <si>
    <t>D44</t>
  </si>
  <si>
    <t>A47</t>
  </si>
  <si>
    <t>A48</t>
  </si>
  <si>
    <t>A49</t>
  </si>
  <si>
    <t>A50</t>
  </si>
  <si>
    <t>A51</t>
  </si>
  <si>
    <t>A52</t>
  </si>
  <si>
    <t>A53</t>
  </si>
  <si>
    <t>A54</t>
  </si>
  <si>
    <t>Zusammenfassung der Ergebnisse Ausblick</t>
  </si>
  <si>
    <t>Versionierung</t>
  </si>
  <si>
    <t>Versions-Nr.</t>
  </si>
  <si>
    <t>Beschrieb der Anpassungen</t>
  </si>
  <si>
    <t xml:space="preserve">Datum </t>
  </si>
  <si>
    <t>Zuständig</t>
  </si>
  <si>
    <t>Tool neu erstellt</t>
  </si>
  <si>
    <t>le</t>
  </si>
  <si>
    <t>2.10</t>
  </si>
  <si>
    <t>2.01</t>
  </si>
  <si>
    <t>Ausblick ergänzt, Versionierung ergänzt</t>
  </si>
  <si>
    <t>D1</t>
  </si>
  <si>
    <t>Zu verwenden bis 31.12.2021</t>
  </si>
  <si>
    <t>Da utilizzare fino a 31.12.2021</t>
  </si>
  <si>
    <t>A utiliser jusqu'à 31.12.2021</t>
  </si>
  <si>
    <t>To be used until 31.12.2021</t>
  </si>
  <si>
    <t>A55</t>
  </si>
  <si>
    <t>Récapitulation vues</t>
  </si>
  <si>
    <t>Riassunto prospettive</t>
  </si>
  <si>
    <t>Overview views</t>
  </si>
  <si>
    <t>Profond. de la surface utilisée</t>
  </si>
  <si>
    <t>2.11</t>
  </si>
  <si>
    <t>M_Eco!2x</t>
  </si>
  <si>
    <t>Schwimmhalle (oberirdisch)</t>
  </si>
  <si>
    <t>Turnhalle (oberirdisch)</t>
  </si>
  <si>
    <t>Turnhalle (unterirdisch)</t>
  </si>
  <si>
    <t>Schwimmhalle (unterirdisch)</t>
  </si>
  <si>
    <t>Palestra (sotto terreno)</t>
  </si>
  <si>
    <t>Gymnasium (under ground)</t>
  </si>
  <si>
    <t>Gymnasium (above ground)</t>
  </si>
  <si>
    <t>Salle de gymnastique (souterrain)</t>
  </si>
  <si>
    <t>Salle de gymnastique (en surface)</t>
  </si>
  <si>
    <t>Palestra (fuori terra)</t>
  </si>
  <si>
    <t>Piscine couverte (en surface)</t>
  </si>
  <si>
    <t>Piscine couverte (souterrain)</t>
  </si>
  <si>
    <t>Piscina (fuori terra)</t>
  </si>
  <si>
    <t>Piscina (sotto terreno)</t>
  </si>
  <si>
    <t>Indoor Swimming Pool (above ground)</t>
  </si>
  <si>
    <t>Indoor Swimming Pool (under ground)</t>
  </si>
  <si>
    <t>Choisissez un des type de fenêtres saisi dans la feuille 'Fenêtres'.</t>
  </si>
  <si>
    <t>F1</t>
  </si>
  <si>
    <t>Ergänzungen Raumnutzungen unter Terrain, Korrektur Fehler Blatt Fenster, Vollständigkeitsprüfung Blatt Fenster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</si>
</sst>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0.0"/>
    <numFmt numFmtId="166" formatCode="#,##0.0"/>
    <numFmt numFmtId="167" formatCode="0\ &quot;MJ/m²a&quot;"/>
    <numFmt numFmtId="168" formatCode="0\ &quot;MWh/a&quot;"/>
    <numFmt numFmtId="169" formatCode="dd/mm/yyyy;@"/>
    <numFmt numFmtId="170" formatCode="0&quot;°&quot;"/>
    <numFmt numFmtId="171" formatCode="0.0\ &quot;m²&quot;"/>
    <numFmt numFmtId="172" formatCode="0.0\ &quot;Pt.&quot;"/>
  </numFmts>
  <fonts count="38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324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protection hidden="1"/>
    </xf>
    <xf numFmtId="0" fontId="4" fillId="0" borderId="0" xfId="0" applyFont="1" applyFill="1" applyBorder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protection hidden="1"/>
    </xf>
    <xf numFmtId="0" fontId="3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167" fontId="9" fillId="0" borderId="0" xfId="0" applyNumberFormat="1" applyFont="1" applyFill="1" applyBorder="1" applyAlignment="1" applyProtection="1">
      <alignment horizontal="center" vertical="center"/>
      <protection hidden="1"/>
    </xf>
    <xf numFmtId="168" fontId="9" fillId="0" borderId="0" xfId="0" applyNumberFormat="1" applyFont="1" applyFill="1" applyBorder="1" applyAlignment="1" applyProtection="1">
      <alignment horizontal="center" vertical="center"/>
      <protection hidden="1"/>
    </xf>
    <xf numFmtId="167" fontId="7" fillId="0" borderId="0" xfId="0" applyNumberFormat="1" applyFont="1" applyFill="1" applyBorder="1" applyAlignment="1" applyProtection="1">
      <alignment horizontal="center" vertical="center"/>
      <protection hidden="1"/>
    </xf>
    <xf numFmtId="168" fontId="7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Fill="1" applyBorder="1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8" fillId="0" borderId="0" xfId="5" applyFont="1" applyFill="1" applyBorder="1" applyProtection="1"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Fill="1" applyBorder="1" applyAlignment="1" applyProtection="1">
      <protection hidden="1"/>
    </xf>
    <xf numFmtId="0" fontId="6" fillId="0" borderId="0" xfId="0" applyFont="1" applyAlignment="1" applyProtection="1">
      <protection hidden="1"/>
    </xf>
    <xf numFmtId="0" fontId="4" fillId="0" borderId="0" xfId="0" applyFont="1" applyAlignment="1" applyProtection="1">
      <protection hidden="1"/>
    </xf>
    <xf numFmtId="9" fontId="11" fillId="0" borderId="0" xfId="0" applyNumberFormat="1" applyFont="1"/>
    <xf numFmtId="9" fontId="6" fillId="0" borderId="0" xfId="0" applyNumberFormat="1" applyFont="1" applyFill="1" applyAlignment="1" applyProtection="1">
      <alignment vertical="center" wrapText="1"/>
      <protection hidden="1"/>
    </xf>
    <xf numFmtId="9" fontId="4" fillId="0" borderId="0" xfId="0" applyNumberFormat="1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</xf>
    <xf numFmtId="9" fontId="21" fillId="0" borderId="0" xfId="0" applyNumberFormat="1" applyFont="1" applyFill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Fill="1" applyBorder="1" applyAlignment="1" applyProtection="1">
      <alignment vertical="top" wrapText="1"/>
      <protection hidden="1"/>
    </xf>
    <xf numFmtId="0" fontId="6" fillId="0" borderId="0" xfId="5" applyFont="1" applyFill="1" applyBorder="1" applyProtection="1">
      <protection hidden="1"/>
    </xf>
    <xf numFmtId="0" fontId="6" fillId="0" borderId="0" xfId="0" applyFont="1" applyFill="1"/>
    <xf numFmtId="0" fontId="8" fillId="0" borderId="0" xfId="5" applyProtection="1"/>
    <xf numFmtId="0" fontId="6" fillId="0" borderId="0" xfId="5" applyFont="1" applyAlignment="1" applyProtection="1"/>
    <xf numFmtId="0" fontId="7" fillId="0" borderId="0" xfId="5" applyFont="1" applyFill="1" applyProtection="1"/>
    <xf numFmtId="0" fontId="8" fillId="0" borderId="0" xfId="5" applyFill="1" applyProtection="1"/>
    <xf numFmtId="0" fontId="8" fillId="0" borderId="0" xfId="5" applyFill="1" applyBorder="1" applyProtection="1"/>
    <xf numFmtId="0" fontId="8" fillId="0" borderId="0" xfId="5" applyBorder="1" applyProtection="1"/>
    <xf numFmtId="0" fontId="28" fillId="4" borderId="0" xfId="5" applyFont="1" applyFill="1" applyProtection="1"/>
    <xf numFmtId="0" fontId="28" fillId="4" borderId="0" xfId="5" applyFont="1" applyFill="1" applyAlignment="1" applyProtection="1">
      <alignment vertical="center"/>
    </xf>
    <xf numFmtId="165" fontId="8" fillId="0" borderId="0" xfId="5" applyNumberFormat="1" applyBorder="1" applyProtection="1"/>
    <xf numFmtId="2" fontId="8" fillId="0" borderId="0" xfId="5" applyNumberFormat="1" applyFill="1" applyProtection="1"/>
    <xf numFmtId="0" fontId="6" fillId="0" borderId="0" xfId="5" applyFont="1" applyBorder="1" applyProtection="1"/>
    <xf numFmtId="0" fontId="31" fillId="4" borderId="0" xfId="0" applyFont="1" applyFill="1" applyBorder="1" applyProtection="1">
      <protection hidden="1"/>
    </xf>
    <xf numFmtId="0" fontId="4" fillId="5" borderId="0" xfId="0" applyFont="1" applyFill="1" applyBorder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 applyProtection="1"/>
    <xf numFmtId="0" fontId="28" fillId="4" borderId="3" xfId="5" applyFont="1" applyFill="1" applyBorder="1" applyAlignment="1" applyProtection="1">
      <alignment horizontal="center" wrapText="1"/>
    </xf>
    <xf numFmtId="0" fontId="8" fillId="6" borderId="4" xfId="5" applyFill="1" applyBorder="1" applyProtection="1"/>
    <xf numFmtId="2" fontId="6" fillId="6" borderId="4" xfId="5" applyNumberFormat="1" applyFont="1" applyFill="1" applyBorder="1" applyAlignment="1" applyProtection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 applyProtection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5" fontId="8" fillId="3" borderId="4" xfId="5" applyNumberFormat="1" applyFill="1" applyBorder="1" applyAlignment="1" applyProtection="1">
      <alignment horizontal="center"/>
    </xf>
    <xf numFmtId="165" fontId="6" fillId="6" borderId="4" xfId="5" applyNumberFormat="1" applyFont="1" applyFill="1" applyBorder="1" applyAlignment="1" applyProtection="1">
      <alignment horizontal="center"/>
    </xf>
    <xf numFmtId="165" fontId="8" fillId="6" borderId="4" xfId="5" applyNumberFormat="1" applyFont="1" applyFill="1" applyBorder="1" applyAlignment="1" applyProtection="1">
      <alignment horizontal="center"/>
    </xf>
    <xf numFmtId="9" fontId="6" fillId="6" borderId="4" xfId="0" applyNumberFormat="1" applyFont="1" applyFill="1" applyBorder="1" applyAlignment="1" applyProtection="1">
      <alignment horizontal="center" vertical="center"/>
    </xf>
    <xf numFmtId="0" fontId="6" fillId="7" borderId="4" xfId="5" applyFont="1" applyFill="1" applyBorder="1" applyProtection="1">
      <protection locked="0"/>
    </xf>
    <xf numFmtId="0" fontId="8" fillId="7" borderId="4" xfId="5" applyFill="1" applyBorder="1" applyProtection="1">
      <protection locked="0"/>
    </xf>
    <xf numFmtId="0" fontId="6" fillId="7" borderId="4" xfId="5" applyFont="1" applyFill="1" applyBorder="1" applyAlignment="1" applyProtection="1">
      <alignment horizontal="center"/>
      <protection locked="0"/>
    </xf>
    <xf numFmtId="165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ont="1" applyFill="1" applyBorder="1" applyAlignment="1" applyProtection="1">
      <alignment horizontal="center"/>
      <protection locked="0"/>
    </xf>
    <xf numFmtId="165" fontId="8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0" fontId="6" fillId="8" borderId="4" xfId="5" applyFont="1" applyFill="1" applyBorder="1" applyProtection="1">
      <protection locked="0"/>
    </xf>
    <xf numFmtId="0" fontId="8" fillId="8" borderId="4" xfId="5" applyFont="1" applyFill="1" applyBorder="1" applyProtection="1">
      <protection locked="0"/>
    </xf>
    <xf numFmtId="165" fontId="6" fillId="8" borderId="4" xfId="5" applyNumberFormat="1" applyFont="1" applyFill="1" applyBorder="1" applyAlignment="1" applyProtection="1">
      <alignment horizontal="center"/>
      <protection locked="0"/>
    </xf>
    <xf numFmtId="165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6" fillId="8" borderId="4" xfId="5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28" fillId="4" borderId="0" xfId="5" applyFont="1" applyFill="1" applyBorder="1" applyProtection="1"/>
    <xf numFmtId="0" fontId="8" fillId="6" borderId="5" xfId="5" applyFill="1" applyBorder="1" applyProtection="1"/>
    <xf numFmtId="0" fontId="8" fillId="6" borderId="5" xfId="5" applyFill="1" applyBorder="1" applyAlignment="1" applyProtection="1">
      <alignment vertical="center"/>
    </xf>
    <xf numFmtId="0" fontId="6" fillId="6" borderId="6" xfId="5" applyFont="1" applyFill="1" applyBorder="1" applyAlignment="1" applyProtection="1">
      <alignment vertical="center"/>
    </xf>
    <xf numFmtId="0" fontId="32" fillId="4" borderId="0" xfId="0" applyFont="1" applyFill="1" applyBorder="1" applyAlignment="1" applyProtection="1">
      <alignment vertical="center"/>
      <protection hidden="1"/>
    </xf>
    <xf numFmtId="0" fontId="25" fillId="0" borderId="0" xfId="0" applyFont="1" applyBorder="1"/>
    <xf numFmtId="0" fontId="6" fillId="0" borderId="0" xfId="0" applyFont="1" applyBorder="1"/>
    <xf numFmtId="0" fontId="3" fillId="0" borderId="0" xfId="0" applyFont="1" applyBorder="1"/>
    <xf numFmtId="0" fontId="30" fillId="4" borderId="0" xfId="0" applyFont="1" applyFill="1" applyBorder="1"/>
    <xf numFmtId="0" fontId="11" fillId="6" borderId="0" xfId="0" applyFont="1" applyFill="1"/>
    <xf numFmtId="0" fontId="33" fillId="4" borderId="0" xfId="0" applyFont="1" applyFill="1" applyBorder="1" applyAlignment="1" applyProtection="1">
      <protection hidden="1"/>
    </xf>
    <xf numFmtId="0" fontId="33" fillId="4" borderId="0" xfId="0" applyFont="1" applyFill="1" applyBorder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31" fillId="4" borderId="0" xfId="0" applyFont="1" applyFill="1" applyBorder="1" applyAlignment="1" applyProtection="1">
      <protection hidden="1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Fill="1" applyBorder="1" applyAlignment="1" applyProtection="1">
      <alignment horizontal="center" vertical="center"/>
    </xf>
    <xf numFmtId="0" fontId="20" fillId="0" borderId="9" xfId="0" applyFont="1" applyFill="1" applyBorder="1" applyAlignment="1" applyProtection="1">
      <alignment horizontal="center" vertical="center"/>
    </xf>
    <xf numFmtId="0" fontId="19" fillId="0" borderId="7" xfId="0" applyFont="1" applyFill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Border="1" applyAlignment="1" applyProtection="1">
      <alignment horizontal="center" vertical="center"/>
      <protection locked="0"/>
    </xf>
    <xf numFmtId="0" fontId="6" fillId="5" borderId="0" xfId="0" applyFont="1" applyFill="1" applyAlignment="1" applyProtection="1">
      <alignment horizontal="left"/>
    </xf>
    <xf numFmtId="0" fontId="6" fillId="5" borderId="0" xfId="0" applyFont="1" applyFill="1" applyAlignment="1" applyProtection="1">
      <alignment horizontal="left" wrapText="1"/>
    </xf>
    <xf numFmtId="0" fontId="6" fillId="5" borderId="0" xfId="0" applyFont="1" applyFill="1" applyBorder="1" applyAlignment="1" applyProtection="1">
      <alignment vertical="center"/>
    </xf>
    <xf numFmtId="0" fontId="2" fillId="5" borderId="0" xfId="0" applyFont="1" applyFill="1" applyBorder="1" applyAlignment="1" applyProtection="1">
      <protection hidden="1"/>
    </xf>
    <xf numFmtId="0" fontId="2" fillId="5" borderId="0" xfId="0" applyFont="1" applyFill="1" applyBorder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0" borderId="0" xfId="0" applyFont="1" applyAlignment="1"/>
    <xf numFmtId="0" fontId="6" fillId="6" borderId="5" xfId="5" applyFont="1" applyFill="1" applyBorder="1" applyAlignment="1" applyProtection="1">
      <alignment vertical="center"/>
    </xf>
    <xf numFmtId="0" fontId="6" fillId="0" borderId="0" xfId="6" applyFont="1" applyFill="1" applyBorder="1" applyProtection="1">
      <protection hidden="1"/>
    </xf>
    <xf numFmtId="0" fontId="6" fillId="0" borderId="0" xfId="6" applyFill="1" applyBorder="1" applyProtection="1">
      <protection hidden="1"/>
    </xf>
    <xf numFmtId="0" fontId="6" fillId="0" borderId="0" xfId="0" applyFont="1" applyFill="1" applyBorder="1"/>
    <xf numFmtId="0" fontId="6" fillId="0" borderId="0" xfId="6" applyFont="1" applyFill="1" applyBorder="1" applyAlignment="1" applyProtection="1">
      <alignment vertical="top" wrapText="1"/>
      <protection hidden="1"/>
    </xf>
    <xf numFmtId="0" fontId="28" fillId="4" borderId="3" xfId="5" applyFont="1" applyFill="1" applyBorder="1" applyAlignment="1" applyProtection="1">
      <alignment horizontal="left" wrapText="1"/>
    </xf>
    <xf numFmtId="0" fontId="28" fillId="4" borderId="3" xfId="5" applyFont="1" applyFill="1" applyBorder="1" applyAlignment="1" applyProtection="1">
      <alignment wrapText="1"/>
    </xf>
    <xf numFmtId="165" fontId="8" fillId="6" borderId="10" xfId="5" applyNumberFormat="1" applyFill="1" applyBorder="1" applyAlignment="1" applyProtection="1">
      <alignment vertical="center"/>
    </xf>
    <xf numFmtId="165" fontId="8" fillId="6" borderId="11" xfId="5" applyNumberFormat="1" applyFill="1" applyBorder="1" applyAlignment="1" applyProtection="1">
      <alignment vertical="center"/>
    </xf>
    <xf numFmtId="0" fontId="6" fillId="6" borderId="12" xfId="5" applyFont="1" applyFill="1" applyBorder="1" applyAlignment="1" applyProtection="1">
      <alignment vertical="center"/>
    </xf>
    <xf numFmtId="0" fontId="6" fillId="6" borderId="13" xfId="5" applyFont="1" applyFill="1" applyBorder="1" applyAlignment="1" applyProtection="1">
      <alignment vertical="center"/>
    </xf>
    <xf numFmtId="165" fontId="6" fillId="6" borderId="5" xfId="5" applyNumberFormat="1" applyFont="1" applyFill="1" applyBorder="1" applyAlignment="1" applyProtection="1">
      <alignment vertical="center"/>
    </xf>
    <xf numFmtId="165" fontId="6" fillId="6" borderId="6" xfId="5" applyNumberFormat="1" applyFont="1" applyFill="1" applyBorder="1" applyAlignment="1" applyProtection="1">
      <alignment vertical="center"/>
    </xf>
    <xf numFmtId="0" fontId="28" fillId="4" borderId="14" xfId="5" applyFont="1" applyFill="1" applyBorder="1" applyProtection="1"/>
    <xf numFmtId="0" fontId="32" fillId="4" borderId="14" xfId="5" applyFont="1" applyFill="1" applyBorder="1" applyAlignment="1" applyProtection="1">
      <alignment vertical="center"/>
    </xf>
    <xf numFmtId="0" fontId="8" fillId="4" borderId="14" xfId="5" applyFill="1" applyBorder="1" applyProtection="1"/>
    <xf numFmtId="0" fontId="28" fillId="4" borderId="15" xfId="5" applyFont="1" applyFill="1" applyBorder="1" applyProtection="1"/>
    <xf numFmtId="0" fontId="8" fillId="4" borderId="15" xfId="5" applyFill="1" applyBorder="1" applyProtection="1"/>
    <xf numFmtId="0" fontId="6" fillId="6" borderId="11" xfId="5" applyFont="1" applyFill="1" applyBorder="1" applyAlignment="1" applyProtection="1">
      <alignment vertical="center"/>
    </xf>
    <xf numFmtId="1" fontId="8" fillId="6" borderId="10" xfId="5" applyNumberFormat="1" applyFill="1" applyBorder="1" applyAlignment="1" applyProtection="1">
      <alignment vertical="center"/>
    </xf>
    <xf numFmtId="1" fontId="8" fillId="6" borderId="11" xfId="5" applyNumberFormat="1" applyFill="1" applyBorder="1" applyAlignment="1" applyProtection="1">
      <alignment vertical="center"/>
    </xf>
    <xf numFmtId="0" fontId="8" fillId="5" borderId="0" xfId="5" applyFill="1" applyProtection="1"/>
    <xf numFmtId="0" fontId="7" fillId="5" borderId="0" xfId="5" applyFont="1" applyFill="1" applyProtection="1"/>
    <xf numFmtId="0" fontId="7" fillId="5" borderId="0" xfId="5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9" fontId="7" fillId="5" borderId="0" xfId="3" applyFont="1" applyFill="1" applyBorder="1" applyAlignment="1" applyProtection="1">
      <alignment horizontal="center"/>
    </xf>
    <xf numFmtId="170" fontId="7" fillId="5" borderId="0" xfId="5" applyNumberFormat="1" applyFont="1" applyFill="1" applyBorder="1" applyAlignment="1" applyProtection="1">
      <alignment horizontal="center"/>
    </xf>
    <xf numFmtId="0" fontId="8" fillId="5" borderId="0" xfId="5" applyFill="1" applyBorder="1" applyProtection="1"/>
    <xf numFmtId="0" fontId="6" fillId="5" borderId="0" xfId="5" applyFont="1" applyFill="1" applyAlignment="1" applyProtection="1"/>
    <xf numFmtId="0" fontId="8" fillId="0" borderId="0" xfId="5" applyFill="1" applyAlignment="1" applyProtection="1">
      <alignment vertical="center"/>
    </xf>
    <xf numFmtId="0" fontId="7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horizontal="right" vertical="center"/>
    </xf>
    <xf numFmtId="0" fontId="25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Fill="1" applyBorder="1" applyAlignment="1" applyProtection="1">
      <alignment vertical="center"/>
      <protection hidden="1"/>
    </xf>
    <xf numFmtId="0" fontId="5" fillId="0" borderId="0" xfId="5" applyFont="1" applyFill="1" applyBorder="1" applyAlignment="1" applyProtection="1">
      <protection hidden="1"/>
    </xf>
    <xf numFmtId="0" fontId="5" fillId="0" borderId="0" xfId="5" applyFont="1" applyFill="1" applyBorder="1" applyProtection="1">
      <protection hidden="1"/>
    </xf>
    <xf numFmtId="0" fontId="10" fillId="0" borderId="0" xfId="0" applyFont="1" applyFill="1" applyAlignment="1" applyProtection="1">
      <protection hidden="1"/>
    </xf>
    <xf numFmtId="0" fontId="4" fillId="0" borderId="0" xfId="0" applyFont="1" applyFill="1" applyAlignment="1" applyProtection="1">
      <protection hidden="1"/>
    </xf>
    <xf numFmtId="0" fontId="4" fillId="0" borderId="0" xfId="0" applyFont="1" applyFill="1" applyProtection="1"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Protection="1">
      <protection hidden="1"/>
    </xf>
    <xf numFmtId="0" fontId="25" fillId="0" borderId="0" xfId="0" applyFont="1" applyFill="1" applyBorder="1" applyProtection="1"/>
    <xf numFmtId="0" fontId="10" fillId="0" borderId="0" xfId="0" applyFont="1" applyFill="1" applyBorder="1" applyAlignment="1" applyProtection="1"/>
    <xf numFmtId="0" fontId="10" fillId="5" borderId="0" xfId="0" applyFont="1" applyFill="1" applyAlignment="1" applyProtection="1"/>
    <xf numFmtId="0" fontId="4" fillId="0" borderId="0" xfId="0" applyFont="1" applyFill="1" applyBorder="1" applyProtection="1"/>
    <xf numFmtId="0" fontId="4" fillId="0" borderId="0" xfId="0" applyFont="1" applyProtection="1"/>
    <xf numFmtId="0" fontId="4" fillId="2" borderId="0" xfId="0" applyFont="1" applyFill="1" applyProtection="1"/>
    <xf numFmtId="0" fontId="4" fillId="5" borderId="0" xfId="0" applyFont="1" applyFill="1" applyProtection="1"/>
    <xf numFmtId="0" fontId="34" fillId="4" borderId="0" xfId="0" applyFont="1" applyFill="1" applyBorder="1" applyAlignment="1" applyProtection="1">
      <alignment vertical="center"/>
    </xf>
    <xf numFmtId="0" fontId="3" fillId="5" borderId="0" xfId="0" applyFont="1" applyFill="1" applyBorder="1" applyProtection="1"/>
    <xf numFmtId="0" fontId="3" fillId="0" borderId="0" xfId="0" applyFont="1" applyFill="1" applyBorder="1" applyProtection="1"/>
    <xf numFmtId="0" fontId="4" fillId="5" borderId="0" xfId="0" applyFont="1" applyFill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7" fillId="5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5" fillId="2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167" fontId="7" fillId="5" borderId="0" xfId="0" applyNumberFormat="1" applyFont="1" applyFill="1" applyBorder="1" applyAlignment="1" applyProtection="1">
      <alignment horizontal="center" vertical="center"/>
    </xf>
    <xf numFmtId="167" fontId="9" fillId="0" borderId="0" xfId="0" applyNumberFormat="1" applyFont="1" applyFill="1" applyBorder="1" applyAlignment="1" applyProtection="1">
      <alignment horizontal="center" vertical="center"/>
    </xf>
    <xf numFmtId="168" fontId="7" fillId="5" borderId="0" xfId="0" applyNumberFormat="1" applyFont="1" applyFill="1" applyBorder="1" applyAlignment="1" applyProtection="1">
      <alignment horizontal="center" vertical="center"/>
    </xf>
    <xf numFmtId="168" fontId="9" fillId="0" borderId="0" xfId="0" applyNumberFormat="1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vertical="center"/>
    </xf>
    <xf numFmtId="0" fontId="6" fillId="5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6" fillId="5" borderId="0" xfId="0" applyFont="1" applyFill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31" fillId="4" borderId="0" xfId="0" applyFont="1" applyFill="1" applyBorder="1" applyAlignment="1" applyProtection="1">
      <alignment vertical="center"/>
    </xf>
    <xf numFmtId="0" fontId="4" fillId="5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6" fillId="3" borderId="16" xfId="0" applyFont="1" applyFill="1" applyBorder="1" applyAlignment="1" applyProtection="1">
      <alignment horizontal="left" vertical="center"/>
    </xf>
    <xf numFmtId="165" fontId="6" fillId="3" borderId="16" xfId="0" applyNumberFormat="1" applyFont="1" applyFill="1" applyBorder="1" applyAlignment="1" applyProtection="1">
      <alignment horizontal="right" vertical="center"/>
    </xf>
    <xf numFmtId="0" fontId="6" fillId="3" borderId="6" xfId="0" applyFont="1" applyFill="1" applyBorder="1" applyAlignment="1" applyProtection="1">
      <alignment vertical="center"/>
    </xf>
    <xf numFmtId="165" fontId="6" fillId="3" borderId="6" xfId="0" applyNumberFormat="1" applyFont="1" applyFill="1" applyBorder="1" applyAlignment="1" applyProtection="1">
      <alignment vertical="center"/>
    </xf>
    <xf numFmtId="1" fontId="6" fillId="3" borderId="6" xfId="0" applyNumberFormat="1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/>
    </xf>
    <xf numFmtId="166" fontId="5" fillId="2" borderId="0" xfId="0" applyNumberFormat="1" applyFont="1" applyFill="1" applyBorder="1" applyAlignment="1" applyProtection="1">
      <alignment horizontal="center" vertical="center"/>
    </xf>
    <xf numFmtId="0" fontId="4" fillId="5" borderId="0" xfId="0" applyFont="1" applyFill="1" applyAlignment="1" applyProtection="1">
      <alignment vertical="top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Alignment="1" applyProtection="1">
      <alignment vertical="top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Fill="1" applyProtection="1"/>
    <xf numFmtId="0" fontId="6" fillId="0" borderId="0" xfId="0" applyFont="1" applyProtection="1"/>
    <xf numFmtId="0" fontId="28" fillId="0" borderId="0" xfId="0" applyFont="1" applyFill="1" applyProtection="1"/>
    <xf numFmtId="0" fontId="28" fillId="4" borderId="15" xfId="0" applyFont="1" applyFill="1" applyBorder="1" applyProtection="1"/>
    <xf numFmtId="0" fontId="28" fillId="4" borderId="3" xfId="0" applyFont="1" applyFill="1" applyBorder="1" applyAlignment="1" applyProtection="1">
      <alignment wrapText="1"/>
    </xf>
    <xf numFmtId="0" fontId="28" fillId="4" borderId="3" xfId="0" applyFont="1" applyFill="1" applyBorder="1" applyAlignment="1" applyProtection="1">
      <alignment horizontal="center" wrapText="1"/>
    </xf>
    <xf numFmtId="0" fontId="6" fillId="6" borderId="17" xfId="0" applyFont="1" applyFill="1" applyBorder="1" applyProtection="1"/>
    <xf numFmtId="2" fontId="6" fillId="9" borderId="18" xfId="0" applyNumberFormat="1" applyFont="1" applyFill="1" applyBorder="1" applyProtection="1"/>
    <xf numFmtId="0" fontId="6" fillId="9" borderId="18" xfId="0" applyFont="1" applyFill="1" applyBorder="1" applyProtection="1"/>
    <xf numFmtId="0" fontId="6" fillId="6" borderId="13" xfId="0" applyFont="1" applyFill="1" applyBorder="1" applyProtection="1"/>
    <xf numFmtId="0" fontId="6" fillId="8" borderId="4" xfId="0" applyFont="1" applyFill="1" applyBorder="1" applyProtection="1"/>
    <xf numFmtId="0" fontId="6" fillId="9" borderId="4" xfId="0" applyFont="1" applyFill="1" applyBorder="1" applyProtection="1"/>
    <xf numFmtId="0" fontId="6" fillId="9" borderId="19" xfId="0" applyFont="1" applyFill="1" applyBorder="1" applyProtection="1"/>
    <xf numFmtId="0" fontId="6" fillId="5" borderId="0" xfId="0" applyFont="1" applyFill="1" applyProtection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 applyProtection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6" fillId="0" borderId="0" xfId="0" applyFont="1" applyFill="1" applyAlignment="1"/>
    <xf numFmtId="0" fontId="28" fillId="4" borderId="23" xfId="0" applyFont="1" applyFill="1" applyBorder="1" applyAlignment="1" applyProtection="1">
      <alignment wrapText="1"/>
    </xf>
    <xf numFmtId="1" fontId="6" fillId="6" borderId="10" xfId="5" applyNumberFormat="1" applyFont="1" applyFill="1" applyBorder="1" applyAlignment="1" applyProtection="1">
      <alignment vertical="center"/>
    </xf>
    <xf numFmtId="1" fontId="6" fillId="6" borderId="11" xfId="5" applyNumberFormat="1" applyFont="1" applyFill="1" applyBorder="1" applyAlignment="1" applyProtection="1">
      <alignment vertical="center"/>
    </xf>
    <xf numFmtId="9" fontId="11" fillId="0" borderId="0" xfId="3" applyFont="1"/>
    <xf numFmtId="0" fontId="32" fillId="4" borderId="24" xfId="5" applyFont="1" applyFill="1" applyBorder="1" applyAlignment="1" applyProtection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Fill="1" applyBorder="1" applyAlignment="1" applyProtection="1">
      <alignment horizontal="center" vertical="center"/>
    </xf>
    <xf numFmtId="0" fontId="1" fillId="6" borderId="6" xfId="5" applyFont="1" applyFill="1" applyBorder="1" applyProtection="1"/>
    <xf numFmtId="0" fontId="1" fillId="6" borderId="6" xfId="5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horizontal="left" vertical="center"/>
    </xf>
    <xf numFmtId="0" fontId="32" fillId="4" borderId="25" xfId="5" applyFont="1" applyFill="1" applyBorder="1" applyAlignment="1" applyProtection="1">
      <alignment vertical="center"/>
    </xf>
    <xf numFmtId="0" fontId="32" fillId="4" borderId="26" xfId="5" applyFont="1" applyFill="1" applyBorder="1" applyAlignment="1" applyProtection="1">
      <alignment vertical="center"/>
    </xf>
    <xf numFmtId="0" fontId="28" fillId="4" borderId="29" xfId="5" applyFont="1" applyFill="1" applyBorder="1" applyAlignment="1" applyProtection="1">
      <alignment horizontal="center" wrapText="1"/>
    </xf>
    <xf numFmtId="0" fontId="6" fillId="8" borderId="4" xfId="5" applyFont="1" applyFill="1" applyBorder="1" applyAlignment="1" applyProtection="1">
      <alignment horizontal="center"/>
      <protection locked="0"/>
    </xf>
    <xf numFmtId="2" fontId="6" fillId="6" borderId="29" xfId="5" applyNumberFormat="1" applyFont="1" applyFill="1" applyBorder="1" applyAlignment="1" applyProtection="1">
      <alignment horizontal="center"/>
    </xf>
    <xf numFmtId="0" fontId="32" fillId="4" borderId="15" xfId="5" applyFont="1" applyFill="1" applyBorder="1" applyAlignment="1" applyProtection="1">
      <alignment vertical="center"/>
    </xf>
    <xf numFmtId="0" fontId="28" fillId="4" borderId="20" xfId="5" applyFont="1" applyFill="1" applyBorder="1" applyAlignment="1" applyProtection="1">
      <alignment horizontal="center" vertical="center" wrapText="1"/>
    </xf>
    <xf numFmtId="9" fontId="6" fillId="6" borderId="13" xfId="3" applyFont="1" applyFill="1" applyBorder="1" applyAlignment="1" applyProtection="1">
      <alignment horizontal="center" vertical="center"/>
    </xf>
    <xf numFmtId="0" fontId="6" fillId="6" borderId="13" xfId="5" applyFont="1" applyFill="1" applyBorder="1" applyAlignment="1" applyProtection="1">
      <alignment horizontal="center" vertical="center"/>
    </xf>
    <xf numFmtId="9" fontId="6" fillId="6" borderId="32" xfId="3" applyFont="1" applyFill="1" applyBorder="1" applyAlignment="1" applyProtection="1">
      <alignment horizontal="center" vertical="center"/>
    </xf>
    <xf numFmtId="171" fontId="6" fillId="10" borderId="30" xfId="5" applyNumberFormat="1" applyFont="1" applyFill="1" applyBorder="1" applyAlignment="1" applyProtection="1">
      <alignment horizontal="center" vertical="center"/>
      <protection locked="0"/>
    </xf>
    <xf numFmtId="171" fontId="6" fillId="10" borderId="31" xfId="5" applyNumberFormat="1" applyFont="1" applyFill="1" applyBorder="1" applyAlignment="1" applyProtection="1">
      <alignment horizontal="center" vertical="center"/>
      <protection locked="0"/>
    </xf>
    <xf numFmtId="171" fontId="6" fillId="6" borderId="12" xfId="5" applyNumberFormat="1" applyFont="1" applyFill="1" applyBorder="1" applyAlignment="1" applyProtection="1">
      <alignment horizontal="center" vertical="center"/>
    </xf>
    <xf numFmtId="171" fontId="6" fillId="6" borderId="13" xfId="5" applyNumberFormat="1" applyFont="1" applyFill="1" applyBorder="1" applyAlignment="1" applyProtection="1">
      <alignment horizontal="center" vertical="center"/>
    </xf>
    <xf numFmtId="172" fontId="6" fillId="10" borderId="30" xfId="5" applyNumberFormat="1" applyFont="1" applyFill="1" applyBorder="1" applyAlignment="1" applyProtection="1">
      <alignment horizontal="center" vertical="center"/>
      <protection locked="0"/>
    </xf>
    <xf numFmtId="2" fontId="6" fillId="6" borderId="12" xfId="5" applyNumberFormat="1" applyFont="1" applyFill="1" applyBorder="1" applyAlignment="1" applyProtection="1">
      <alignment horizontal="center" vertical="center"/>
    </xf>
    <xf numFmtId="172" fontId="6" fillId="6" borderId="33" xfId="5" applyNumberFormat="1" applyFont="1" applyFill="1" applyBorder="1" applyAlignment="1" applyProtection="1">
      <alignment horizontal="center" vertical="center"/>
    </xf>
    <xf numFmtId="1" fontId="6" fillId="6" borderId="4" xfId="5" applyNumberFormat="1" applyFont="1" applyFill="1" applyBorder="1" applyAlignment="1" applyProtection="1">
      <alignment horizontal="center"/>
    </xf>
    <xf numFmtId="0" fontId="0" fillId="0" borderId="0" xfId="0" applyProtection="1"/>
    <xf numFmtId="0" fontId="6" fillId="9" borderId="4" xfId="5" applyFont="1" applyFill="1" applyBorder="1" applyProtection="1"/>
    <xf numFmtId="171" fontId="6" fillId="6" borderId="33" xfId="5" applyNumberFormat="1" applyFont="1" applyFill="1" applyBorder="1" applyAlignment="1" applyProtection="1">
      <alignment horizontal="center" vertical="center"/>
    </xf>
    <xf numFmtId="171" fontId="6" fillId="6" borderId="32" xfId="5" applyNumberFormat="1" applyFont="1" applyFill="1" applyBorder="1" applyAlignment="1" applyProtection="1">
      <alignment horizontal="center" vertical="center"/>
    </xf>
    <xf numFmtId="0" fontId="25" fillId="5" borderId="0" xfId="5" applyFont="1" applyFill="1" applyAlignment="1" applyProtection="1">
      <alignment vertical="center"/>
    </xf>
    <xf numFmtId="0" fontId="5" fillId="5" borderId="0" xfId="5" applyFont="1" applyFill="1" applyAlignment="1" applyProtection="1">
      <alignment vertical="center"/>
    </xf>
    <xf numFmtId="0" fontId="0" fillId="5" borderId="0" xfId="0" applyFill="1" applyProtection="1"/>
    <xf numFmtId="0" fontId="6" fillId="13" borderId="0" xfId="0" applyFont="1" applyFill="1"/>
    <xf numFmtId="1" fontId="6" fillId="3" borderId="6" xfId="0" applyNumberFormat="1" applyFont="1" applyFill="1" applyBorder="1" applyAlignment="1" applyProtection="1">
      <alignment horizontal="right" vertical="center"/>
    </xf>
    <xf numFmtId="14" fontId="11" fillId="0" borderId="0" xfId="0" applyNumberFormat="1" applyFont="1"/>
    <xf numFmtId="0" fontId="11" fillId="0" borderId="1" xfId="0" applyFont="1" applyBorder="1"/>
    <xf numFmtId="0" fontId="11" fillId="0" borderId="0" xfId="0" quotePrefix="1" applyFont="1"/>
    <xf numFmtId="2" fontId="30" fillId="4" borderId="0" xfId="0" applyNumberFormat="1" applyFont="1" applyFill="1"/>
    <xf numFmtId="0" fontId="6" fillId="0" borderId="0" xfId="0" applyFont="1" applyFill="1" applyBorder="1" applyAlignment="1" applyProtection="1">
      <alignment horizontal="right"/>
    </xf>
    <xf numFmtId="0" fontId="0" fillId="0" borderId="0" xfId="0" applyFill="1" applyProtection="1"/>
    <xf numFmtId="0" fontId="6" fillId="5" borderId="0" xfId="0" applyFont="1" applyFill="1" applyAlignment="1" applyProtection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0" fontId="7" fillId="7" borderId="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top"/>
    </xf>
    <xf numFmtId="169" fontId="6" fillId="8" borderId="0" xfId="0" applyNumberFormat="1" applyFont="1" applyFill="1" applyBorder="1" applyAlignment="1" applyProtection="1">
      <alignment horizontal="left" vertical="center"/>
      <protection locked="0"/>
    </xf>
    <xf numFmtId="0" fontId="5" fillId="3" borderId="5" xfId="0" applyFont="1" applyFill="1" applyBorder="1" applyAlignment="1" applyProtection="1">
      <alignment horizontal="center" vertical="center"/>
    </xf>
    <xf numFmtId="0" fontId="32" fillId="4" borderId="21" xfId="0" applyFont="1" applyFill="1" applyBorder="1" applyAlignment="1" applyProtection="1">
      <alignment vertical="center"/>
    </xf>
    <xf numFmtId="0" fontId="32" fillId="4" borderId="14" xfId="0" applyFont="1" applyFill="1" applyBorder="1" applyAlignment="1" applyProtection="1">
      <alignment vertical="center"/>
    </xf>
    <xf numFmtId="0" fontId="32" fillId="4" borderId="15" xfId="0" applyFont="1" applyFill="1" applyBorder="1" applyAlignment="1" applyProtection="1">
      <alignment vertical="center"/>
    </xf>
    <xf numFmtId="0" fontId="32" fillId="4" borderId="21" xfId="0" applyFont="1" applyFill="1" applyBorder="1" applyAlignment="1" applyProtection="1">
      <alignment vertical="center" wrapText="1"/>
    </xf>
    <xf numFmtId="0" fontId="32" fillId="4" borderId="14" xfId="0" applyFont="1" applyFill="1" applyBorder="1" applyAlignment="1" applyProtection="1">
      <alignment vertical="center" wrapText="1"/>
    </xf>
    <xf numFmtId="0" fontId="32" fillId="4" borderId="15" xfId="0" applyFont="1" applyFill="1" applyBorder="1" applyAlignment="1" applyProtection="1">
      <alignment vertical="center" wrapText="1"/>
    </xf>
    <xf numFmtId="0" fontId="32" fillId="4" borderId="25" xfId="5" applyFont="1" applyFill="1" applyBorder="1" applyAlignment="1" applyProtection="1">
      <alignment vertical="center"/>
    </xf>
    <xf numFmtId="0" fontId="32" fillId="4" borderId="24" xfId="5" applyFont="1" applyFill="1" applyBorder="1" applyAlignment="1" applyProtection="1">
      <alignment vertical="center"/>
    </xf>
    <xf numFmtId="0" fontId="32" fillId="4" borderId="26" xfId="5" applyFont="1" applyFill="1" applyBorder="1" applyAlignment="1" applyProtection="1">
      <alignment vertical="center"/>
    </xf>
    <xf numFmtId="0" fontId="5" fillId="6" borderId="6" xfId="5" applyFont="1" applyFill="1" applyBorder="1" applyAlignment="1" applyProtection="1">
      <alignment horizontal="center" vertical="center"/>
    </xf>
    <xf numFmtId="0" fontId="28" fillId="4" borderId="20" xfId="5" applyFont="1" applyFill="1" applyBorder="1" applyAlignment="1" applyProtection="1">
      <alignment horizontal="center" vertical="center" wrapText="1"/>
    </xf>
    <xf numFmtId="0" fontId="28" fillId="4" borderId="16" xfId="5" applyFont="1" applyFill="1" applyBorder="1" applyAlignment="1" applyProtection="1">
      <alignment horizontal="center" vertical="center" wrapText="1"/>
    </xf>
    <xf numFmtId="0" fontId="28" fillId="4" borderId="27" xfId="5" applyFont="1" applyFill="1" applyBorder="1" applyAlignment="1" applyProtection="1">
      <alignment horizontal="center" vertical="center" wrapText="1"/>
    </xf>
    <xf numFmtId="0" fontId="28" fillId="4" borderId="23" xfId="5" applyFont="1" applyFill="1" applyBorder="1" applyAlignment="1" applyProtection="1">
      <alignment horizontal="center" vertical="center" wrapText="1"/>
    </xf>
    <xf numFmtId="0" fontId="28" fillId="4" borderId="16" xfId="5" applyFont="1" applyFill="1" applyBorder="1" applyAlignment="1" applyProtection="1">
      <alignment horizontal="center" vertical="top" wrapText="1"/>
    </xf>
    <xf numFmtId="0" fontId="28" fillId="4" borderId="27" xfId="5" applyFont="1" applyFill="1" applyBorder="1" applyAlignment="1" applyProtection="1">
      <alignment horizontal="center" vertical="top" wrapText="1"/>
    </xf>
    <xf numFmtId="0" fontId="28" fillId="4" borderId="28" xfId="5" applyFont="1" applyFill="1" applyBorder="1" applyAlignment="1" applyProtection="1">
      <alignment horizontal="center" vertical="top" wrapText="1"/>
    </xf>
    <xf numFmtId="0" fontId="32" fillId="4" borderId="21" xfId="5" applyFont="1" applyFill="1" applyBorder="1" applyAlignment="1" applyProtection="1">
      <alignment horizontal="left" vertical="center"/>
    </xf>
    <xf numFmtId="0" fontId="32" fillId="4" borderId="14" xfId="5" applyFont="1" applyFill="1" applyBorder="1" applyAlignment="1" applyProtection="1">
      <alignment horizontal="left" vertical="center"/>
    </xf>
    <xf numFmtId="0" fontId="6" fillId="7" borderId="11" xfId="5" applyFont="1" applyFill="1" applyBorder="1" applyProtection="1">
      <protection locked="0"/>
    </xf>
    <xf numFmtId="0" fontId="6" fillId="7" borderId="6" xfId="5" applyFont="1" applyFill="1" applyBorder="1" applyProtection="1">
      <protection locked="0"/>
    </xf>
    <xf numFmtId="0" fontId="32" fillId="4" borderId="21" xfId="5" applyFont="1" applyFill="1" applyBorder="1" applyAlignment="1" applyProtection="1">
      <alignment vertical="center"/>
    </xf>
    <xf numFmtId="0" fontId="32" fillId="4" borderId="15" xfId="5" applyFont="1" applyFill="1" applyBorder="1" applyAlignment="1" applyProtection="1">
      <alignment vertical="center"/>
    </xf>
    <xf numFmtId="0" fontId="28" fillId="4" borderId="27" xfId="5" applyFont="1" applyFill="1" applyBorder="1" applyAlignment="1" applyProtection="1">
      <alignment horizontal="center" wrapText="1"/>
    </xf>
    <xf numFmtId="0" fontId="28" fillId="4" borderId="28" xfId="5" applyFont="1" applyFill="1" applyBorder="1" applyAlignment="1" applyProtection="1">
      <alignment horizontal="center" wrapText="1"/>
    </xf>
    <xf numFmtId="0" fontId="8" fillId="7" borderId="11" xfId="5" applyFill="1" applyBorder="1" applyProtection="1">
      <protection locked="0"/>
    </xf>
    <xf numFmtId="0" fontId="8" fillId="7" borderId="6" xfId="5" applyFill="1" applyBorder="1" applyProtection="1">
      <protection locked="0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Border="1" applyAlignment="1" applyProtection="1">
      <alignment horizontal="left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Border="1" applyAlignment="1" applyProtection="1">
      <alignment horizontal="center" vertical="center"/>
      <protection hidden="1"/>
    </xf>
  </cellXfs>
  <cellStyles count="7">
    <cellStyle name="Komma" xfId="2" builtinId="3"/>
    <cellStyle name="Link" xfId="1" builtinId="8"/>
    <cellStyle name="Prozent" xfId="3" builtinId="5"/>
    <cellStyle name="Standard" xfId="0" builtinId="0"/>
    <cellStyle name="Standard 2" xfId="4" xr:uid="{00000000-0005-0000-0000-000004000000}"/>
    <cellStyle name="Standard_etool_4_Stand_23_11_05-neu" xfId="5" xr:uid="{00000000-0005-0000-0000-000005000000}"/>
    <cellStyle name="Standard_etool_4_Stand_23_11_05-neu 2" xfId="6" xr:uid="{00000000-0005-0000-0000-000006000000}"/>
  </cellStyles>
  <dxfs count="12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7E5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0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>
          <a:extLst>
            <a:ext uri="{FF2B5EF4-FFF2-40B4-BE49-F238E27FC236}">
              <a16:creationId xmlns:a16="http://schemas.microsoft.com/office/drawing/2014/main" id="{00000000-0008-0000-0400-000079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>
          <a:extLst>
            <a:ext uri="{FF2B5EF4-FFF2-40B4-BE49-F238E27FC236}">
              <a16:creationId xmlns:a16="http://schemas.microsoft.com/office/drawing/2014/main" id="{00000000-0008-0000-0400-00007A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>
          <a:extLst>
            <a:ext uri="{FF2B5EF4-FFF2-40B4-BE49-F238E27FC236}">
              <a16:creationId xmlns:a16="http://schemas.microsoft.com/office/drawing/2014/main" id="{00000000-0008-0000-0400-00007B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>
          <a:extLst>
            <a:ext uri="{FF2B5EF4-FFF2-40B4-BE49-F238E27FC236}">
              <a16:creationId xmlns:a16="http://schemas.microsoft.com/office/drawing/2014/main" id="{00000000-0008-0000-0400-00007C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>
          <a:extLst>
            <a:ext uri="{FF2B5EF4-FFF2-40B4-BE49-F238E27FC236}">
              <a16:creationId xmlns:a16="http://schemas.microsoft.com/office/drawing/2014/main" id="{00000000-0008-0000-0400-00007D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>
          <a:extLst>
            <a:ext uri="{FF2B5EF4-FFF2-40B4-BE49-F238E27FC236}">
              <a16:creationId xmlns:a16="http://schemas.microsoft.com/office/drawing/2014/main" id="{00000000-0008-0000-0400-00007E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>
          <a:extLst>
            <a:ext uri="{FF2B5EF4-FFF2-40B4-BE49-F238E27FC236}">
              <a16:creationId xmlns:a16="http://schemas.microsoft.com/office/drawing/2014/main" id="{00000000-0008-0000-0400-00007F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>
          <a:extLst>
            <a:ext uri="{FF2B5EF4-FFF2-40B4-BE49-F238E27FC236}">
              <a16:creationId xmlns:a16="http://schemas.microsoft.com/office/drawing/2014/main" id="{00000000-0008-0000-0400-000080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>
          <a:extLst>
            <a:ext uri="{FF2B5EF4-FFF2-40B4-BE49-F238E27FC236}">
              <a16:creationId xmlns:a16="http://schemas.microsoft.com/office/drawing/2014/main" id="{00000000-0008-0000-0400-000081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24</xdr:row>
          <xdr:rowOff>400050</xdr:rowOff>
        </xdr:from>
        <xdr:to>
          <xdr:col>2</xdr:col>
          <xdr:colOff>314325</xdr:colOff>
          <xdr:row>24</xdr:row>
          <xdr:rowOff>619125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  <a:ext uri="{FF2B5EF4-FFF2-40B4-BE49-F238E27FC236}">
                  <a16:creationId xmlns:a16="http://schemas.microsoft.com/office/drawing/2014/main" id="{00000000-0008-0000-0400-0000C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419100</xdr:rowOff>
        </xdr:from>
        <xdr:to>
          <xdr:col>2</xdr:col>
          <xdr:colOff>333375</xdr:colOff>
          <xdr:row>26</xdr:row>
          <xdr:rowOff>638175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  <a:ext uri="{FF2B5EF4-FFF2-40B4-BE49-F238E27FC236}">
                  <a16:creationId xmlns:a16="http://schemas.microsoft.com/office/drawing/2014/main" id="{00000000-0008-0000-0400-0000C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28</xdr:row>
          <xdr:rowOff>447675</xdr:rowOff>
        </xdr:from>
        <xdr:to>
          <xdr:col>2</xdr:col>
          <xdr:colOff>314325</xdr:colOff>
          <xdr:row>28</xdr:row>
          <xdr:rowOff>666750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  <a:ext uri="{FF2B5EF4-FFF2-40B4-BE49-F238E27FC236}">
                  <a16:creationId xmlns:a16="http://schemas.microsoft.com/office/drawing/2014/main" id="{00000000-0008-0000-0400-0000C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28</xdr:row>
          <xdr:rowOff>428625</xdr:rowOff>
        </xdr:from>
        <xdr:to>
          <xdr:col>1</xdr:col>
          <xdr:colOff>314325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  <a:ext uri="{FF2B5EF4-FFF2-40B4-BE49-F238E27FC236}">
                  <a16:creationId xmlns:a16="http://schemas.microsoft.com/office/drawing/2014/main" id="{00000000-0008-0000-0400-0000CC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638175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  <a:ext uri="{FF2B5EF4-FFF2-40B4-BE49-F238E27FC236}">
                  <a16:creationId xmlns:a16="http://schemas.microsoft.com/office/drawing/2014/main" id="{00000000-0008-0000-0400-0000C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428625</xdr:rowOff>
        </xdr:from>
        <xdr:to>
          <xdr:col>1</xdr:col>
          <xdr:colOff>314325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  <a:ext uri="{FF2B5EF4-FFF2-40B4-BE49-F238E27FC236}">
                  <a16:creationId xmlns:a16="http://schemas.microsoft.com/office/drawing/2014/main" id="{00000000-0008-0000-0400-0000C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428625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  <a:ext uri="{FF2B5EF4-FFF2-40B4-BE49-F238E27FC236}">
                  <a16:creationId xmlns:a16="http://schemas.microsoft.com/office/drawing/2014/main" id="{00000000-0008-0000-0400-0000CF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438150</xdr:rowOff>
        </xdr:from>
        <xdr:to>
          <xdr:col>0</xdr:col>
          <xdr:colOff>304800</xdr:colOff>
          <xdr:row>24</xdr:row>
          <xdr:rowOff>657225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  <a:ext uri="{FF2B5EF4-FFF2-40B4-BE49-F238E27FC236}">
                  <a16:creationId xmlns:a16="http://schemas.microsoft.com/office/drawing/2014/main" id="{00000000-0008-0000-0400-0000D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676275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  <a:ext uri="{FF2B5EF4-FFF2-40B4-BE49-F238E27FC236}">
                  <a16:creationId xmlns:a16="http://schemas.microsoft.com/office/drawing/2014/main" id="{00000000-0008-0000-0400-0000D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133350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descr="Tabellen umbenennen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5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theme="6" tint="-0.249977111117893"/>
    <pageSetUpPr fitToPage="1"/>
  </sheetPr>
  <dimension ref="A1:U90"/>
  <sheetViews>
    <sheetView showGridLines="0" tabSelected="1" workbookViewId="0">
      <selection activeCell="B5" sqref="B5:D5"/>
    </sheetView>
  </sheetViews>
  <sheetFormatPr baseColWidth="10" defaultRowHeight="15" x14ac:dyDescent="0.2"/>
  <cols>
    <col min="1" max="1" width="19" style="165" customWidth="1"/>
    <col min="2" max="2" width="50" style="165" customWidth="1"/>
    <col min="3" max="3" width="16.88671875" style="165" customWidth="1"/>
    <col min="4" max="4" width="3.109375" style="165" customWidth="1"/>
    <col min="5" max="5" width="7.33203125" style="167" customWidth="1"/>
    <col min="6" max="10" width="7.33203125" style="164" customWidth="1"/>
    <col min="11" max="21" width="11.5546875" style="164"/>
    <col min="22" max="16384" width="11.5546875" style="165"/>
  </cols>
  <sheetData>
    <row r="1" spans="1:21" ht="28.5" customHeight="1" x14ac:dyDescent="0.4">
      <c r="A1" s="161" t="str">
        <f>VLOOKUP(ADDRESS(ROW(),COLUMN(),4),MatrixTexteT1,2,FALSE)&amp;" "&amp;Version</f>
        <v>Outil Lumière de Jour Minergie-Eco® Version 2.11</v>
      </c>
      <c r="B1" s="162"/>
      <c r="C1" s="162"/>
      <c r="D1" s="283" t="str">
        <f>VLOOKUP(ADDRESS(ROW(),COLUMN(),4),MatrixTexteT1,2,FALSE)</f>
        <v>A utiliser jusqu'à 31.12.2021</v>
      </c>
      <c r="E1" s="163"/>
      <c r="F1" s="162"/>
      <c r="G1" s="162"/>
      <c r="H1" s="162"/>
      <c r="I1" s="162"/>
      <c r="J1" s="162"/>
    </row>
    <row r="2" spans="1:21" ht="9" customHeight="1" x14ac:dyDescent="0.2">
      <c r="A2" s="166"/>
      <c r="B2" s="166"/>
      <c r="C2" s="166"/>
      <c r="D2" s="166"/>
    </row>
    <row r="3" spans="1:21" ht="24.75" customHeight="1" x14ac:dyDescent="0.25">
      <c r="A3" s="168" t="str">
        <f>VLOOKUP(ADDRESS(ROW(),COLUMN(),4),MatrixTexteT1,2,FALSE)</f>
        <v>Objet</v>
      </c>
      <c r="B3" s="168"/>
      <c r="C3" s="168"/>
      <c r="D3" s="168"/>
      <c r="E3" s="169"/>
      <c r="F3" s="170"/>
      <c r="G3" s="170"/>
      <c r="H3" s="170"/>
      <c r="T3" s="165"/>
      <c r="U3" s="165"/>
    </row>
    <row r="4" spans="1:21" s="172" customFormat="1" ht="9.75" customHeight="1" x14ac:dyDescent="0.2">
      <c r="A4" s="171"/>
      <c r="B4" s="171"/>
      <c r="C4" s="171"/>
      <c r="D4" s="171"/>
      <c r="E4" s="11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21" s="172" customFormat="1" ht="15" customHeight="1" thickBot="1" x14ac:dyDescent="0.25">
      <c r="A5" s="243" t="str">
        <f>VLOOKUP(ADDRESS(ROW(),COLUMN(),4),MatrixTexteT1,2,FALSE)</f>
        <v>Projet</v>
      </c>
      <c r="B5" s="286"/>
      <c r="C5" s="286"/>
      <c r="D5" s="286"/>
      <c r="E5" s="11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21" s="172" customFormat="1" ht="15" customHeight="1" thickTop="1" x14ac:dyDescent="0.2">
      <c r="A6" s="113"/>
      <c r="B6" s="287"/>
      <c r="C6" s="287"/>
      <c r="D6" s="287"/>
      <c r="E6" s="11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spans="1:21" s="172" customFormat="1" ht="9" customHeight="1" x14ac:dyDescent="0.2">
      <c r="A7" s="113"/>
      <c r="B7" s="113"/>
      <c r="C7" s="113"/>
      <c r="D7" s="171"/>
      <c r="E7" s="113"/>
      <c r="F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21" s="172" customFormat="1" ht="15" customHeight="1" x14ac:dyDescent="0.2">
      <c r="A8" s="243" t="str">
        <f>VLOOKUP(ADDRESS(ROW(),COLUMN(),4),MatrixTexteT1,2,FALSE)</f>
        <v>Type de projet</v>
      </c>
      <c r="B8" s="288" t="s">
        <v>330</v>
      </c>
      <c r="C8" s="288"/>
      <c r="D8" s="288"/>
      <c r="E8" s="173"/>
      <c r="F8" s="34"/>
      <c r="G8" s="17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21" s="172" customFormat="1" ht="15" customHeight="1" x14ac:dyDescent="0.2">
      <c r="A9" s="113"/>
      <c r="B9" s="175" t="str">
        <f>IF(Typ=Texte!$B$220,Texte!$B$222,Texte!$B$223)</f>
        <v>Veuillez remplir directement les feuilles 'Fenêtres', 'Lumière_du_jour' et 'Vues'</v>
      </c>
      <c r="C9" s="176"/>
      <c r="D9" s="171"/>
      <c r="E9" s="177"/>
      <c r="F9" s="34"/>
      <c r="G9" s="178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21" s="172" customFormat="1" ht="9" customHeight="1" x14ac:dyDescent="0.2">
      <c r="A10" s="113"/>
      <c r="B10" s="113"/>
      <c r="C10" s="113"/>
      <c r="D10" s="171"/>
      <c r="E10" s="179"/>
      <c r="F10" s="34"/>
      <c r="G10" s="180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1:21" s="172" customFormat="1" ht="15" customHeight="1" thickBot="1" x14ac:dyDescent="0.25">
      <c r="A11" s="243" t="str">
        <f>VLOOKUP(ADDRESS(ROW(),COLUMN(),4),MatrixTexteT1,2,FALSE)</f>
        <v>Maître de l'ouvrage</v>
      </c>
      <c r="B11" s="286"/>
      <c r="C11" s="286"/>
      <c r="D11" s="286"/>
      <c r="E11" s="113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1:21" s="172" customFormat="1" ht="13.5" thickTop="1" x14ac:dyDescent="0.2">
      <c r="A12" s="113"/>
      <c r="B12" s="287"/>
      <c r="C12" s="287"/>
      <c r="D12" s="287"/>
      <c r="E12" s="113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spans="1:21" s="172" customFormat="1" ht="9" customHeight="1" x14ac:dyDescent="0.2">
      <c r="A13" s="113"/>
      <c r="B13" s="113"/>
      <c r="C13" s="113"/>
      <c r="D13" s="171"/>
      <c r="E13" s="181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1:21" s="172" customFormat="1" ht="15" customHeight="1" thickBot="1" x14ac:dyDescent="0.25">
      <c r="A14" s="243" t="str">
        <f>VLOOKUP(ADDRESS(ROW(),COLUMN(),4),MatrixTexteT1,2,FALSE)</f>
        <v>Architecte</v>
      </c>
      <c r="B14" s="286"/>
      <c r="C14" s="286"/>
      <c r="D14" s="286"/>
      <c r="E14" s="113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spans="1:21" s="172" customFormat="1" ht="15" customHeight="1" thickTop="1" x14ac:dyDescent="0.2">
      <c r="A15" s="113"/>
      <c r="B15" s="287"/>
      <c r="C15" s="287"/>
      <c r="D15" s="287"/>
      <c r="E15" s="113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spans="1:21" s="172" customFormat="1" ht="9" customHeight="1" x14ac:dyDescent="0.2">
      <c r="A16" s="113"/>
      <c r="B16" s="113"/>
      <c r="C16" s="113"/>
      <c r="D16" s="171"/>
      <c r="E16" s="113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spans="1:21" s="172" customFormat="1" ht="15" customHeight="1" thickBot="1" x14ac:dyDescent="0.25">
      <c r="A17" s="243" t="str">
        <f>VLOOKUP(ADDRESS(ROW(),COLUMN(),4),MatrixTexteT1,2,FALSE)</f>
        <v>Planificateur électricité</v>
      </c>
      <c r="B17" s="286"/>
      <c r="C17" s="286"/>
      <c r="D17" s="286"/>
      <c r="E17" s="113"/>
      <c r="F17" s="34"/>
      <c r="G17" s="34"/>
      <c r="H17" s="34"/>
      <c r="I17" s="34"/>
      <c r="Q17" s="34"/>
      <c r="R17" s="34"/>
      <c r="S17" s="34"/>
    </row>
    <row r="18" spans="1:21" s="184" customFormat="1" ht="15" customHeight="1" thickTop="1" x14ac:dyDescent="0.2">
      <c r="A18" s="113"/>
      <c r="B18" s="287"/>
      <c r="C18" s="287"/>
      <c r="D18" s="287"/>
      <c r="E18" s="182"/>
      <c r="F18" s="183"/>
      <c r="G18" s="183"/>
      <c r="H18" s="183"/>
      <c r="I18" s="183"/>
      <c r="Q18" s="183"/>
      <c r="R18" s="183"/>
      <c r="S18" s="183"/>
    </row>
    <row r="19" spans="1:21" s="172" customFormat="1" ht="9" customHeight="1" x14ac:dyDescent="0.2">
      <c r="A19" s="113"/>
      <c r="B19" s="113"/>
      <c r="C19" s="113"/>
      <c r="D19" s="171"/>
      <c r="E19" s="185"/>
      <c r="F19" s="34"/>
      <c r="G19" s="34"/>
      <c r="H19" s="34"/>
      <c r="I19" s="34"/>
      <c r="Q19" s="34"/>
      <c r="R19" s="34"/>
      <c r="S19" s="34"/>
      <c r="T19" s="34"/>
      <c r="U19" s="34"/>
    </row>
    <row r="20" spans="1:21" s="172" customFormat="1" ht="15" customHeight="1" thickBot="1" x14ac:dyDescent="0.25">
      <c r="A20" s="243" t="str">
        <f>VLOOKUP(ADDRESS(ROW(),COLUMN(),4),MatrixTexteT1,2,FALSE)</f>
        <v>Planificateur éclairage</v>
      </c>
      <c r="B20" s="286"/>
      <c r="C20" s="286"/>
      <c r="D20" s="286"/>
      <c r="E20" s="185"/>
      <c r="F20" s="34"/>
      <c r="G20" s="34"/>
      <c r="H20" s="34"/>
      <c r="I20" s="34"/>
      <c r="Q20" s="34"/>
      <c r="R20" s="34"/>
      <c r="S20" s="34"/>
      <c r="T20" s="34"/>
      <c r="U20" s="34"/>
    </row>
    <row r="21" spans="1:21" s="172" customFormat="1" ht="15" customHeight="1" thickTop="1" x14ac:dyDescent="0.2">
      <c r="A21" s="113"/>
      <c r="B21" s="287"/>
      <c r="C21" s="287"/>
      <c r="D21" s="287"/>
      <c r="E21" s="113"/>
      <c r="F21" s="34"/>
      <c r="G21" s="34"/>
      <c r="H21" s="34"/>
      <c r="I21" s="34"/>
      <c r="Q21" s="34"/>
      <c r="R21" s="34"/>
      <c r="S21" s="34"/>
      <c r="T21" s="34"/>
      <c r="U21" s="34"/>
    </row>
    <row r="22" spans="1:21" s="172" customFormat="1" ht="9" customHeight="1" x14ac:dyDescent="0.2">
      <c r="A22" s="113"/>
      <c r="B22" s="113"/>
      <c r="C22" s="113"/>
      <c r="D22" s="171"/>
      <c r="E22" s="113"/>
      <c r="F22" s="34"/>
      <c r="G22" s="34"/>
      <c r="H22" s="34"/>
      <c r="I22" s="34"/>
    </row>
    <row r="23" spans="1:21" s="172" customFormat="1" ht="15" customHeight="1" thickBot="1" x14ac:dyDescent="0.25">
      <c r="A23" s="243" t="str">
        <f>VLOOKUP(ADDRESS(ROW(),COLUMN(),4),MatrixTexteT1,2,FALSE)</f>
        <v>Concepteur du justificatif</v>
      </c>
      <c r="B23" s="286"/>
      <c r="C23" s="286"/>
      <c r="D23" s="286"/>
      <c r="E23" s="113"/>
      <c r="F23" s="34"/>
      <c r="G23" s="34"/>
      <c r="H23" s="34"/>
      <c r="I23" s="34"/>
    </row>
    <row r="24" spans="1:21" s="172" customFormat="1" ht="15" customHeight="1" thickTop="1" x14ac:dyDescent="0.2">
      <c r="A24" s="113"/>
      <c r="B24" s="287"/>
      <c r="C24" s="287"/>
      <c r="D24" s="287"/>
      <c r="E24" s="113"/>
      <c r="F24" s="34"/>
      <c r="G24" s="34"/>
      <c r="H24" s="34"/>
      <c r="I24" s="34"/>
      <c r="Q24" s="34"/>
      <c r="R24" s="34"/>
      <c r="S24" s="34"/>
      <c r="T24" s="34"/>
      <c r="U24" s="34"/>
    </row>
    <row r="25" spans="1:21" s="172" customFormat="1" ht="9" customHeight="1" x14ac:dyDescent="0.2">
      <c r="A25" s="113"/>
      <c r="B25" s="113"/>
      <c r="C25" s="113"/>
      <c r="D25" s="186"/>
      <c r="E25" s="18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</row>
    <row r="26" spans="1:21" s="172" customFormat="1" ht="15" customHeight="1" x14ac:dyDescent="0.2">
      <c r="A26" s="243" t="str">
        <f>VLOOKUP(ADDRESS(ROW(),COLUMN(),4),MatrixTexteT1,2,FALSE)</f>
        <v>Date</v>
      </c>
      <c r="B26" s="290"/>
      <c r="C26" s="290"/>
      <c r="D26" s="290"/>
      <c r="E26" s="18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</row>
    <row r="27" spans="1:21" s="172" customFormat="1" ht="25.5" customHeight="1" x14ac:dyDescent="0.2">
      <c r="A27" s="185"/>
      <c r="B27" s="185"/>
      <c r="C27" s="185"/>
      <c r="D27" s="187"/>
      <c r="E27" s="18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</row>
    <row r="28" spans="1:21" s="191" customFormat="1" ht="25.5" customHeight="1" x14ac:dyDescent="0.2">
      <c r="A28" s="168" t="str">
        <f>VLOOKUP(ADDRESS(ROW(),COLUMN(),4),MatrixTexteT1,2,FALSE)</f>
        <v>Récapitulation lumière de jour</v>
      </c>
      <c r="B28" s="188"/>
      <c r="C28" s="188"/>
      <c r="D28" s="188"/>
      <c r="E28" s="189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</row>
    <row r="29" spans="1:21" ht="9.75" customHeight="1" x14ac:dyDescent="0.2">
      <c r="A29" s="189"/>
      <c r="B29" s="189"/>
      <c r="C29" s="189"/>
      <c r="D29" s="189"/>
    </row>
    <row r="30" spans="1:21" ht="15.75" thickBot="1" x14ac:dyDescent="0.25">
      <c r="A30" s="192" t="str">
        <f>VLOOKUP(ADDRESS(ROW(),COLUMN(),4),MatrixTexteT1,2,FALSE)</f>
        <v>Surface nette totale</v>
      </c>
      <c r="B30" s="192"/>
      <c r="C30" s="193">
        <f>Lumière_du_jour!N38</f>
        <v>0</v>
      </c>
      <c r="D30" s="192" t="s">
        <v>145</v>
      </c>
    </row>
    <row r="31" spans="1:21" ht="16.5" thickTop="1" thickBot="1" x14ac:dyDescent="0.25">
      <c r="A31" s="194" t="str">
        <f>VLOOKUP(ADDRESS(ROW(),COLUMN(),4),MatrixTexteT1,2,FALSE)</f>
        <v xml:space="preserve">Surface avec un résultat insuffisant </v>
      </c>
      <c r="B31" s="194"/>
      <c r="C31" s="195">
        <f>Lumière_du_jour!N39</f>
        <v>0</v>
      </c>
      <c r="D31" s="194" t="s">
        <v>145</v>
      </c>
    </row>
    <row r="32" spans="1:21" ht="16.5" thickTop="1" thickBot="1" x14ac:dyDescent="0.25">
      <c r="A32" s="194" t="str">
        <f>Lumière_du_jour!B39</f>
        <v>Part de surface avec un résultat insuffisant (max. 20%)</v>
      </c>
      <c r="B32" s="194"/>
      <c r="C32" s="196">
        <f>Lumière_du_jour!P39</f>
        <v>0</v>
      </c>
      <c r="D32" s="194" t="s">
        <v>142</v>
      </c>
    </row>
    <row r="33" spans="1:21" ht="16.5" thickTop="1" thickBot="1" x14ac:dyDescent="0.25">
      <c r="A33" s="194" t="str">
        <f>Lumière_du_jour!B38</f>
        <v>Degré total d'autonomie en lumière du jour (degré rempli min.50%)</v>
      </c>
      <c r="B33" s="194"/>
      <c r="C33" s="196">
        <f>Lumière_du_jour!P38</f>
        <v>0</v>
      </c>
      <c r="D33" s="194" t="s">
        <v>142</v>
      </c>
    </row>
    <row r="34" spans="1:21" ht="25.5" customHeight="1" thickTop="1" x14ac:dyDescent="0.2">
      <c r="A34" s="251" t="str">
        <f>VLOOKUP(ADDRESS(ROW(),COLUMN(),4),MatrixTexteT1,2,FALSE)</f>
        <v xml:space="preserve">Les exigences du label Minergie-Eco  </v>
      </c>
      <c r="B34" s="250"/>
      <c r="C34" s="291" t="str">
        <f>Lumière_du_jour!N40</f>
        <v>ne sont pas remplies</v>
      </c>
      <c r="D34" s="291"/>
    </row>
    <row r="35" spans="1:21" ht="25.5" customHeight="1" x14ac:dyDescent="0.2">
      <c r="A35" s="185"/>
      <c r="B35" s="185"/>
      <c r="C35" s="185"/>
      <c r="D35" s="185"/>
    </row>
    <row r="36" spans="1:21" s="191" customFormat="1" ht="25.5" customHeight="1" x14ac:dyDescent="0.2">
      <c r="A36" s="168" t="str">
        <f>VLOOKUP(ADDRESS(ROW(),COLUMN(),4),MatrixTexteT1,2,FALSE)</f>
        <v>Récapitulation vues</v>
      </c>
      <c r="B36" s="188"/>
      <c r="C36" s="188"/>
      <c r="D36" s="188"/>
      <c r="E36" s="189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</row>
    <row r="37" spans="1:21" ht="9.75" customHeight="1" x14ac:dyDescent="0.2">
      <c r="A37" s="189"/>
      <c r="B37" s="189"/>
      <c r="C37" s="189"/>
      <c r="D37" s="189"/>
    </row>
    <row r="38" spans="1:21" ht="15.75" thickBot="1" x14ac:dyDescent="0.25">
      <c r="A38" s="192" t="str">
        <f>VLOOKUP(ADDRESS(ROW(),COLUMN(),4),MatrixTexteT1,2,FALSE)</f>
        <v>Surface nette totale</v>
      </c>
      <c r="B38" s="192"/>
      <c r="C38" s="193">
        <f>Vues!G38</f>
        <v>0</v>
      </c>
      <c r="D38" s="192" t="s">
        <v>145</v>
      </c>
    </row>
    <row r="39" spans="1:21" ht="16.5" thickTop="1" thickBot="1" x14ac:dyDescent="0.25">
      <c r="A39" s="194" t="str">
        <f>VLOOKUP(ADDRESS(ROW(),COLUMN(),4),MatrixTexteT1,2,FALSE)</f>
        <v xml:space="preserve">Surface avec un résultat insuffisant </v>
      </c>
      <c r="B39" s="194"/>
      <c r="C39" s="195">
        <f>Vues!G39</f>
        <v>0</v>
      </c>
      <c r="D39" s="194" t="s">
        <v>145</v>
      </c>
    </row>
    <row r="40" spans="1:21" ht="16.5" thickTop="1" thickBot="1" x14ac:dyDescent="0.25">
      <c r="A40" s="194" t="str">
        <f>Vues!B39</f>
        <v>Part de surface avec un résultat insuffisant (max. 20%)</v>
      </c>
      <c r="B40" s="194"/>
      <c r="C40" s="196">
        <f>Vues!H39*100</f>
        <v>0</v>
      </c>
      <c r="D40" s="194" t="s">
        <v>142</v>
      </c>
    </row>
    <row r="41" spans="1:21" ht="16.5" thickTop="1" thickBot="1" x14ac:dyDescent="0.25">
      <c r="A41" s="194" t="str">
        <f>Vues!B38</f>
        <v>Qualité de la vue (dans toutes les locaux)</v>
      </c>
      <c r="B41" s="194"/>
      <c r="C41" s="278" t="str">
        <f>Vues!H38</f>
        <v>Insuffisant</v>
      </c>
      <c r="D41" s="194"/>
    </row>
    <row r="42" spans="1:21" ht="25.5" customHeight="1" thickTop="1" x14ac:dyDescent="0.2">
      <c r="A42" s="251" t="str">
        <f>VLOOKUP(ADDRESS(ROW(),COLUMN(),4),MatrixTexteT1,2,FALSE)</f>
        <v xml:space="preserve">Les exigences du label Minergie-Eco  </v>
      </c>
      <c r="B42" s="250"/>
      <c r="C42" s="291" t="str">
        <f>Vues!G40</f>
        <v>ne sont pas remplies</v>
      </c>
      <c r="D42" s="291"/>
    </row>
    <row r="43" spans="1:21" ht="25.5" customHeight="1" x14ac:dyDescent="0.2">
      <c r="A43" s="185"/>
      <c r="B43" s="185"/>
      <c r="C43" s="185"/>
      <c r="D43" s="185"/>
    </row>
    <row r="44" spans="1:21" ht="26.25" customHeight="1" x14ac:dyDescent="0.2">
      <c r="A44" s="168" t="str">
        <f>VLOOKUP(ADDRESS(ROW(),COLUMN(),4),MatrixTexteT1,2,FALSE)</f>
        <v>Procédé</v>
      </c>
      <c r="B44" s="188"/>
      <c r="C44" s="188"/>
      <c r="D44" s="197" t="str">
        <f>VLOOKUP(ADDRESS(ROW(),COLUMN(),4),MatrixTexteT1,2,FALSE)</f>
        <v xml:space="preserve">Des instructions détaillées peuvent être trouvées sur le site internet de Minergie.  </v>
      </c>
    </row>
    <row r="45" spans="1:21" ht="9" customHeight="1" x14ac:dyDescent="0.2">
      <c r="A45" s="185"/>
      <c r="B45" s="198"/>
      <c r="C45" s="198"/>
      <c r="D45" s="199"/>
    </row>
    <row r="46" spans="1:21" s="202" customFormat="1" ht="16.5" customHeight="1" x14ac:dyDescent="0.2">
      <c r="A46" s="289" t="str">
        <f t="shared" ref="A46:A55" si="0">VLOOKUP(ADDRESS(ROW(),COLUMN(),4),MatrixTexteT1,2,FALSE)</f>
        <v>Saisissez d'abord les données du projet dans cette feuille.</v>
      </c>
      <c r="B46" s="289"/>
      <c r="C46" s="289"/>
      <c r="D46" s="289"/>
      <c r="E46" s="200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</row>
    <row r="47" spans="1:21" s="202" customFormat="1" ht="16.5" customHeight="1" x14ac:dyDescent="0.2">
      <c r="A47" s="285" t="str">
        <f t="shared" si="0"/>
        <v>Si le projet est une modernisation, allez sur la feuille 'Questionnaire_rénovation' et remplissez-la.</v>
      </c>
      <c r="B47" s="285"/>
      <c r="C47" s="285"/>
      <c r="D47" s="285"/>
      <c r="E47" s="200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</row>
    <row r="48" spans="1:21" s="202" customFormat="1" ht="16.5" customHeight="1" x14ac:dyDescent="0.2">
      <c r="A48" s="285" t="str">
        <f t="shared" si="0"/>
        <v>Si le projet est une nouvelle contruction, allez sur la feuille 'Fenêtres'.</v>
      </c>
      <c r="B48" s="285"/>
      <c r="C48" s="285"/>
      <c r="D48" s="285"/>
      <c r="E48" s="200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</row>
    <row r="49" spans="1:21" s="202" customFormat="1" ht="16.5" customHeight="1" x14ac:dyDescent="0.2">
      <c r="A49" s="285" t="str">
        <f t="shared" si="0"/>
        <v>Saisissez ensuite les données des fenêtres du bâtiment dans le tableau 'Fenêtres'.</v>
      </c>
      <c r="B49" s="285"/>
      <c r="C49" s="285"/>
      <c r="D49" s="285"/>
      <c r="E49" s="200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</row>
    <row r="50" spans="1:21" s="202" customFormat="1" ht="16.5" customHeight="1" x14ac:dyDescent="0.2">
      <c r="A50" s="285" t="str">
        <f t="shared" si="0"/>
        <v>Comme prochaine étape, saisissez les données des locaux et les fenêtres utilisées dans la feuille 'Lumière_du_jour'.</v>
      </c>
      <c r="B50" s="285"/>
      <c r="C50" s="285"/>
      <c r="D50" s="285"/>
      <c r="E50" s="200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</row>
    <row r="51" spans="1:21" s="202" customFormat="1" ht="16.5" customHeight="1" x14ac:dyDescent="0.2">
      <c r="A51" s="285" t="str">
        <f t="shared" si="0"/>
        <v>Enfin, entrez les vues par local dans la feuille 'Vues'.</v>
      </c>
      <c r="B51" s="285"/>
      <c r="C51" s="285"/>
      <c r="D51" s="285"/>
      <c r="E51" s="200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</row>
    <row r="52" spans="1:21" s="202" customFormat="1" ht="16.5" customHeight="1" x14ac:dyDescent="0.2">
      <c r="A52" s="285" t="str">
        <f t="shared" si="0"/>
        <v>Des textes d'aide apparaissent lorsque vous cliquez sur les zones de saisie.</v>
      </c>
      <c r="B52" s="285"/>
      <c r="C52" s="285"/>
      <c r="D52" s="285"/>
      <c r="E52" s="200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</row>
    <row r="53" spans="1:21" s="202" customFormat="1" ht="16.5" customHeight="1" x14ac:dyDescent="0.2">
      <c r="A53" s="285" t="str">
        <f t="shared" si="0"/>
        <v>Les résultats seront affichés au bas de la page 'Lumière_du_jour' et 'Résumé'.</v>
      </c>
      <c r="B53" s="285"/>
      <c r="C53" s="285"/>
      <c r="D53" s="285"/>
      <c r="E53" s="200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</row>
    <row r="54" spans="1:21" s="202" customFormat="1" ht="16.5" customHeight="1" x14ac:dyDescent="0.2">
      <c r="A54" s="285" t="str">
        <f t="shared" si="0"/>
        <v>Si un tableau n'est pas suffisant, vous pouvez saisir les résultats des autres feuilles dans la feuille 'Lumière_du_jour' ci-dessous.</v>
      </c>
      <c r="B54" s="285"/>
      <c r="C54" s="285"/>
      <c r="D54" s="285"/>
      <c r="E54" s="200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</row>
    <row r="55" spans="1:21" s="202" customFormat="1" ht="16.5" customHeight="1" x14ac:dyDescent="0.2">
      <c r="A55" s="285" t="str">
        <f t="shared" si="0"/>
        <v>Si vous avez des questions concernant la certification, veuillez contacter l'office de certification correspondant.</v>
      </c>
      <c r="B55" s="285"/>
      <c r="C55" s="285"/>
      <c r="D55" s="285"/>
      <c r="E55" s="200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</row>
    <row r="56" spans="1:21" x14ac:dyDescent="0.2">
      <c r="A56" s="167"/>
      <c r="B56" s="167"/>
      <c r="C56" s="167"/>
      <c r="D56" s="167"/>
    </row>
    <row r="90" spans="1:1" x14ac:dyDescent="0.2">
      <c r="A90" s="203">
        <v>5</v>
      </c>
    </row>
  </sheetData>
  <sheetProtection algorithmName="SHA-512" hashValue="++HCLWWYpj6pQvzBOrEe2vI+jWxluzismtUDjibvSKX4e3C9koH0tq5v9Sc4jnmdE6MFoTXk01feuvbDj/XuXQ==" saltValue="BIJKtOAZkAyC/4E2nArffQ==" spinCount="100000" sheet="1" objects="1" scenarios="1" selectLockedCells="1"/>
  <mergeCells count="26">
    <mergeCell ref="B24:D24"/>
    <mergeCell ref="B26:D26"/>
    <mergeCell ref="C34:D34"/>
    <mergeCell ref="C42:D42"/>
    <mergeCell ref="A51:D51"/>
    <mergeCell ref="A55:D55"/>
    <mergeCell ref="B5:D5"/>
    <mergeCell ref="B6:D6"/>
    <mergeCell ref="B8:D8"/>
    <mergeCell ref="B11:D11"/>
    <mergeCell ref="B12:D12"/>
    <mergeCell ref="A48:D48"/>
    <mergeCell ref="B14:D14"/>
    <mergeCell ref="B15:D15"/>
    <mergeCell ref="B17:D17"/>
    <mergeCell ref="B18:D18"/>
    <mergeCell ref="A46:D46"/>
    <mergeCell ref="A47:D47"/>
    <mergeCell ref="B20:D20"/>
    <mergeCell ref="B21:D21"/>
    <mergeCell ref="B23:D23"/>
    <mergeCell ref="A53:D53"/>
    <mergeCell ref="A49:D49"/>
    <mergeCell ref="A50:D50"/>
    <mergeCell ref="A52:D52"/>
    <mergeCell ref="A54:D54"/>
  </mergeCells>
  <phoneticPr fontId="0" type="noConversion"/>
  <dataValidations count="1">
    <dataValidation type="list" allowBlank="1" showInputMessage="1" showErrorMessage="1" sqref="B8:D8" xr:uid="{00000000-0002-0000-0000-000000000000}">
      <formula1>ListProjekttyp</formula1>
    </dataValidation>
  </dataValidations>
  <printOptions horizontalCentered="1"/>
  <pageMargins left="0.59055118110236227" right="0.59055118110236227" top="0.94488188976377963" bottom="0.59055118110236227" header="0.59055118110236227" footer="0.39370078740157483"/>
  <pageSetup paperSize="9" scale="85" orientation="portrait" horizontalDpi="4294967292" verticalDpi="300" r:id="rId1"/>
  <headerFooter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rgb="FFCBDE90"/>
    <pageSetUpPr fitToPage="1"/>
  </sheetPr>
  <dimension ref="A1:U50"/>
  <sheetViews>
    <sheetView showGridLines="0" workbookViewId="0">
      <selection activeCell="B5" sqref="B5"/>
    </sheetView>
  </sheetViews>
  <sheetFormatPr baseColWidth="10" defaultRowHeight="12.75" x14ac:dyDescent="0.2"/>
  <cols>
    <col min="1" max="1" width="2.6640625" style="205" customWidth="1"/>
    <col min="2" max="2" width="5.33203125" style="205" customWidth="1"/>
    <col min="3" max="3" width="17.6640625" style="205" customWidth="1"/>
    <col min="4" max="5" width="5.33203125" style="205" customWidth="1"/>
    <col min="6" max="6" width="7.21875" style="205" bestFit="1" customWidth="1"/>
    <col min="7" max="7" width="6.109375" style="205" customWidth="1"/>
    <col min="8" max="8" width="7.33203125" style="205" bestFit="1" customWidth="1"/>
    <col min="9" max="9" width="8.44140625" style="205" bestFit="1" customWidth="1"/>
    <col min="10" max="10" width="6.5546875" style="205" bestFit="1" customWidth="1"/>
    <col min="11" max="11" width="32.21875" style="205" customWidth="1"/>
    <col min="12" max="12" width="31.5546875" style="205" customWidth="1"/>
    <col min="13" max="13" width="41" style="205" customWidth="1"/>
    <col min="14" max="18" width="10.44140625" style="205" hidden="1" customWidth="1"/>
    <col min="19" max="16384" width="11.5546875" style="205"/>
  </cols>
  <sheetData>
    <row r="1" spans="1:21" ht="28.5" customHeight="1" x14ac:dyDescent="0.2">
      <c r="A1" s="150" t="str">
        <f>IF(Projektbez="","",Projektbez&amp;" - ")&amp;Texte!B39</f>
        <v>Donées des Fenêtres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</row>
    <row r="2" spans="1:21" ht="9" customHeight="1" x14ac:dyDescent="0.2">
      <c r="A2" s="204"/>
      <c r="B2" s="206">
        <v>1</v>
      </c>
      <c r="C2" s="206">
        <v>2</v>
      </c>
      <c r="D2" s="206">
        <v>3</v>
      </c>
      <c r="E2" s="206">
        <v>4</v>
      </c>
      <c r="F2" s="206">
        <v>5</v>
      </c>
      <c r="G2" s="206">
        <v>6</v>
      </c>
      <c r="H2" s="206">
        <v>7</v>
      </c>
      <c r="I2" s="206">
        <v>8</v>
      </c>
      <c r="J2" s="206">
        <v>9</v>
      </c>
      <c r="K2" s="206">
        <v>10</v>
      </c>
      <c r="L2" s="206">
        <v>11</v>
      </c>
      <c r="M2" s="206">
        <v>12</v>
      </c>
      <c r="N2" s="206">
        <v>13</v>
      </c>
      <c r="O2" s="206">
        <v>14</v>
      </c>
      <c r="P2" s="206">
        <v>15</v>
      </c>
      <c r="Q2" s="206">
        <v>16</v>
      </c>
      <c r="R2" s="206">
        <v>17</v>
      </c>
      <c r="S2" s="204"/>
      <c r="T2" s="204"/>
      <c r="U2" s="204"/>
    </row>
    <row r="3" spans="1:21" ht="18.75" customHeight="1" x14ac:dyDescent="0.2">
      <c r="A3" s="207"/>
      <c r="B3" s="292" t="str">
        <f>VLOOKUP(ADDRESS(ROW(),COLUMN(),4),MatrixTexteT2,2,FALSE)</f>
        <v>Donées des Fenêtres</v>
      </c>
      <c r="C3" s="293"/>
      <c r="D3" s="293"/>
      <c r="E3" s="293"/>
      <c r="F3" s="293"/>
      <c r="G3" s="293"/>
      <c r="H3" s="293"/>
      <c r="I3" s="293"/>
      <c r="J3" s="294"/>
      <c r="K3" s="295" t="str">
        <f>VLOOKUP(ADDRESS(ROW(),COLUMN(),4),MatrixTexteT2,2,FALSE)</f>
        <v>Protéction solaire et ombrage</v>
      </c>
      <c r="L3" s="296"/>
      <c r="M3" s="297"/>
      <c r="N3" s="292" t="s">
        <v>149</v>
      </c>
      <c r="O3" s="293"/>
      <c r="P3" s="293"/>
      <c r="Q3" s="293"/>
      <c r="R3" s="293"/>
      <c r="S3" s="204"/>
      <c r="T3" s="204"/>
      <c r="U3" s="204"/>
    </row>
    <row r="4" spans="1:21" ht="45.75" customHeight="1" thickBot="1" x14ac:dyDescent="0.35">
      <c r="A4" s="235" t="s">
        <v>753</v>
      </c>
      <c r="B4" s="208" t="str">
        <f>VLOOKUP(ADDRESS(ROW(),COLUMN(),4),MatrixTexteT2,2,FALSE)</f>
        <v>Abrév.
-</v>
      </c>
      <c r="C4" s="208" t="str">
        <f t="shared" ref="C4:J4" si="0">VLOOKUP(ADDRESS(ROW(),COLUMN(),4),MatrixTexteT2,2,FALSE)</f>
        <v>Désignation
-</v>
      </c>
      <c r="D4" s="209" t="str">
        <f t="shared" si="0"/>
        <v>Lon-gueur
m</v>
      </c>
      <c r="E4" s="209" t="str">
        <f t="shared" si="0"/>
        <v>Hau-teur
m</v>
      </c>
      <c r="F4" s="209" t="str">
        <f t="shared" si="0"/>
        <v>Part vitré
%</v>
      </c>
      <c r="G4" s="209" t="str">
        <f t="shared" si="0"/>
        <v>Transm. Vitrage
%</v>
      </c>
      <c r="H4" s="209" t="str">
        <f t="shared" si="0"/>
        <v>Hauteur du linteau 
m</v>
      </c>
      <c r="I4" s="209" t="str">
        <f t="shared" si="0"/>
        <v>Porte-à-faux
m</v>
      </c>
      <c r="J4" s="209" t="str">
        <f t="shared" si="0"/>
        <v>Lumière zénithale
-</v>
      </c>
      <c r="K4" s="208" t="str">
        <f>VLOOKUP(ADDRESS(ROW(),COLUMN(),4),MatrixTexteT2,2,FALSE)</f>
        <v>Type
-</v>
      </c>
      <c r="L4" s="208" t="str">
        <f>VLOOKUP(ADDRESS(ROW(),COLUMN(),4),MatrixTexteT2,2,FALSE)</f>
        <v>Contrôle
-</v>
      </c>
      <c r="M4" s="208" t="str">
        <f>VLOOKUP(ADDRESS(ROW(),COLUMN(),4),MatrixTexteT2,2,FALSE)</f>
        <v>Ombrage horizon
-</v>
      </c>
      <c r="N4" s="208" t="s">
        <v>146</v>
      </c>
      <c r="O4" s="208" t="s">
        <v>78</v>
      </c>
      <c r="P4" s="208" t="s">
        <v>82</v>
      </c>
      <c r="Q4" s="208" t="s">
        <v>114</v>
      </c>
      <c r="R4" s="57" t="s">
        <v>147</v>
      </c>
      <c r="S4" s="204"/>
      <c r="T4" s="204"/>
      <c r="U4" s="204"/>
    </row>
    <row r="5" spans="1:21" ht="14.25" thickTop="1" thickBot="1" x14ac:dyDescent="0.25">
      <c r="A5" s="210">
        <v>1</v>
      </c>
      <c r="B5" s="218" t="s">
        <v>1060</v>
      </c>
      <c r="C5" s="218"/>
      <c r="D5" s="219"/>
      <c r="E5" s="240"/>
      <c r="F5" s="220"/>
      <c r="G5" s="220"/>
      <c r="H5" s="219"/>
      <c r="I5" s="221"/>
      <c r="J5" s="222"/>
      <c r="K5" s="223"/>
      <c r="L5" s="223"/>
      <c r="M5" s="223"/>
      <c r="N5" s="211">
        <f t="shared" ref="N5:N34" si="1">IF(J5=Ja,ROUND(D5*E5*F5*2,2),ROUND(D5*E5*F5,2))</f>
        <v>0</v>
      </c>
      <c r="O5" s="212">
        <f t="shared" ref="O5:O34" si="2">IF(K5="",0,VLOOKUP(K5,MatrixSoSchu,2,FALSE))</f>
        <v>0</v>
      </c>
      <c r="P5" s="212">
        <f t="shared" ref="P5:P34" si="3">IF(L5="",0,VLOOKUP(L5,MatrixSoControl,2,FALSE))</f>
        <v>0</v>
      </c>
      <c r="Q5" s="212">
        <f t="shared" ref="Q5:Q34" si="4">IF(M5="",0,VLOOKUP(M5,MatrixHorizont,2,FALSE))</f>
        <v>0</v>
      </c>
      <c r="R5" s="212">
        <f>ROUND(IF(I5&gt;2,2,1/(1-(0.25*I5))),2)</f>
        <v>1</v>
      </c>
      <c r="S5" s="204"/>
      <c r="T5" s="204"/>
      <c r="U5" s="204"/>
    </row>
    <row r="6" spans="1:21" ht="14.25" thickTop="1" thickBot="1" x14ac:dyDescent="0.25">
      <c r="A6" s="213">
        <v>2</v>
      </c>
      <c r="B6" s="224"/>
      <c r="C6" s="224"/>
      <c r="D6" s="225"/>
      <c r="E6" s="241"/>
      <c r="F6" s="226"/>
      <c r="G6" s="226"/>
      <c r="H6" s="225"/>
      <c r="I6" s="227"/>
      <c r="J6" s="222"/>
      <c r="K6" s="223"/>
      <c r="L6" s="223"/>
      <c r="M6" s="223"/>
      <c r="N6" s="211">
        <f t="shared" si="1"/>
        <v>0</v>
      </c>
      <c r="O6" s="215">
        <f t="shared" si="2"/>
        <v>0</v>
      </c>
      <c r="P6" s="215">
        <f t="shared" si="3"/>
        <v>0</v>
      </c>
      <c r="Q6" s="215">
        <f t="shared" si="4"/>
        <v>0</v>
      </c>
      <c r="R6" s="215">
        <f t="shared" ref="R6:R34" si="5">ROUND(IF(I6&gt;2,2,1/(1-(0.25*I6))),2)</f>
        <v>1</v>
      </c>
      <c r="S6" s="204"/>
      <c r="T6" s="204"/>
      <c r="U6" s="204"/>
    </row>
    <row r="7" spans="1:21" ht="14.25" thickTop="1" thickBot="1" x14ac:dyDescent="0.25">
      <c r="A7" s="213">
        <v>3</v>
      </c>
      <c r="B7" s="224"/>
      <c r="C7" s="224"/>
      <c r="D7" s="225"/>
      <c r="E7" s="241"/>
      <c r="F7" s="226"/>
      <c r="G7" s="226"/>
      <c r="H7" s="225"/>
      <c r="I7" s="227"/>
      <c r="J7" s="222"/>
      <c r="K7" s="223"/>
      <c r="L7" s="223"/>
      <c r="M7" s="223"/>
      <c r="N7" s="211">
        <f t="shared" si="1"/>
        <v>0</v>
      </c>
      <c r="O7" s="215">
        <f t="shared" si="2"/>
        <v>0</v>
      </c>
      <c r="P7" s="215">
        <f t="shared" si="3"/>
        <v>0</v>
      </c>
      <c r="Q7" s="215">
        <f t="shared" si="4"/>
        <v>0</v>
      </c>
      <c r="R7" s="215">
        <f t="shared" si="5"/>
        <v>1</v>
      </c>
      <c r="S7" s="204"/>
      <c r="T7" s="204"/>
      <c r="U7" s="204"/>
    </row>
    <row r="8" spans="1:21" ht="14.25" thickTop="1" thickBot="1" x14ac:dyDescent="0.25">
      <c r="A8" s="213">
        <v>4</v>
      </c>
      <c r="B8" s="224"/>
      <c r="C8" s="224"/>
      <c r="D8" s="225"/>
      <c r="E8" s="241"/>
      <c r="F8" s="226"/>
      <c r="G8" s="226"/>
      <c r="H8" s="225"/>
      <c r="I8" s="227"/>
      <c r="J8" s="222"/>
      <c r="K8" s="223"/>
      <c r="L8" s="223"/>
      <c r="M8" s="223"/>
      <c r="N8" s="211">
        <f t="shared" si="1"/>
        <v>0</v>
      </c>
      <c r="O8" s="215">
        <f t="shared" si="2"/>
        <v>0</v>
      </c>
      <c r="P8" s="215">
        <f t="shared" si="3"/>
        <v>0</v>
      </c>
      <c r="Q8" s="215">
        <f t="shared" si="4"/>
        <v>0</v>
      </c>
      <c r="R8" s="215">
        <f t="shared" si="5"/>
        <v>1</v>
      </c>
      <c r="S8" s="204"/>
      <c r="T8" s="204"/>
      <c r="U8" s="204"/>
    </row>
    <row r="9" spans="1:21" ht="14.25" thickTop="1" thickBot="1" x14ac:dyDescent="0.25">
      <c r="A9" s="213">
        <v>5</v>
      </c>
      <c r="B9" s="224"/>
      <c r="C9" s="224"/>
      <c r="D9" s="225"/>
      <c r="E9" s="241"/>
      <c r="F9" s="226"/>
      <c r="G9" s="226"/>
      <c r="H9" s="225"/>
      <c r="I9" s="227"/>
      <c r="J9" s="222"/>
      <c r="K9" s="223"/>
      <c r="L9" s="223"/>
      <c r="M9" s="223"/>
      <c r="N9" s="211">
        <f t="shared" si="1"/>
        <v>0</v>
      </c>
      <c r="O9" s="215">
        <f t="shared" si="2"/>
        <v>0</v>
      </c>
      <c r="P9" s="215">
        <f t="shared" si="3"/>
        <v>0</v>
      </c>
      <c r="Q9" s="215">
        <f t="shared" si="4"/>
        <v>0</v>
      </c>
      <c r="R9" s="215">
        <f t="shared" si="5"/>
        <v>1</v>
      </c>
      <c r="S9" s="204"/>
      <c r="T9" s="204"/>
      <c r="U9" s="204"/>
    </row>
    <row r="10" spans="1:21" ht="14.25" thickTop="1" thickBot="1" x14ac:dyDescent="0.25">
      <c r="A10" s="213">
        <v>6</v>
      </c>
      <c r="B10" s="224"/>
      <c r="C10" s="224"/>
      <c r="D10" s="225"/>
      <c r="E10" s="241"/>
      <c r="F10" s="226"/>
      <c r="G10" s="226"/>
      <c r="H10" s="225"/>
      <c r="I10" s="227"/>
      <c r="J10" s="222"/>
      <c r="K10" s="223"/>
      <c r="L10" s="223"/>
      <c r="M10" s="223"/>
      <c r="N10" s="211">
        <f t="shared" si="1"/>
        <v>0</v>
      </c>
      <c r="O10" s="215">
        <f t="shared" si="2"/>
        <v>0</v>
      </c>
      <c r="P10" s="215">
        <f t="shared" si="3"/>
        <v>0</v>
      </c>
      <c r="Q10" s="215">
        <f t="shared" si="4"/>
        <v>0</v>
      </c>
      <c r="R10" s="215">
        <f t="shared" si="5"/>
        <v>1</v>
      </c>
      <c r="S10" s="204"/>
      <c r="T10" s="204"/>
      <c r="U10" s="204"/>
    </row>
    <row r="11" spans="1:21" ht="14.25" thickTop="1" thickBot="1" x14ac:dyDescent="0.25">
      <c r="A11" s="213">
        <v>7</v>
      </c>
      <c r="B11" s="224"/>
      <c r="C11" s="224"/>
      <c r="D11" s="225"/>
      <c r="E11" s="241"/>
      <c r="F11" s="226"/>
      <c r="G11" s="226"/>
      <c r="H11" s="225"/>
      <c r="I11" s="227"/>
      <c r="J11" s="222"/>
      <c r="K11" s="223"/>
      <c r="L11" s="223"/>
      <c r="M11" s="223"/>
      <c r="N11" s="211">
        <f t="shared" si="1"/>
        <v>0</v>
      </c>
      <c r="O11" s="215">
        <f t="shared" si="2"/>
        <v>0</v>
      </c>
      <c r="P11" s="215">
        <f t="shared" si="3"/>
        <v>0</v>
      </c>
      <c r="Q11" s="215">
        <f t="shared" si="4"/>
        <v>0</v>
      </c>
      <c r="R11" s="215">
        <f t="shared" si="5"/>
        <v>1</v>
      </c>
      <c r="S11" s="204"/>
      <c r="T11" s="204"/>
      <c r="U11" s="204"/>
    </row>
    <row r="12" spans="1:21" ht="14.25" thickTop="1" thickBot="1" x14ac:dyDescent="0.25">
      <c r="A12" s="213">
        <v>8</v>
      </c>
      <c r="B12" s="224"/>
      <c r="C12" s="224"/>
      <c r="D12" s="225"/>
      <c r="E12" s="241"/>
      <c r="F12" s="226"/>
      <c r="G12" s="226"/>
      <c r="H12" s="225"/>
      <c r="I12" s="227"/>
      <c r="J12" s="222"/>
      <c r="K12" s="223"/>
      <c r="L12" s="223"/>
      <c r="M12" s="223"/>
      <c r="N12" s="211">
        <f t="shared" si="1"/>
        <v>0</v>
      </c>
      <c r="O12" s="215">
        <f t="shared" si="2"/>
        <v>0</v>
      </c>
      <c r="P12" s="215">
        <f t="shared" si="3"/>
        <v>0</v>
      </c>
      <c r="Q12" s="215">
        <f t="shared" si="4"/>
        <v>0</v>
      </c>
      <c r="R12" s="215">
        <f t="shared" si="5"/>
        <v>1</v>
      </c>
      <c r="S12" s="204"/>
      <c r="T12" s="204"/>
      <c r="U12" s="204"/>
    </row>
    <row r="13" spans="1:21" ht="14.25" thickTop="1" thickBot="1" x14ac:dyDescent="0.25">
      <c r="A13" s="213">
        <v>9</v>
      </c>
      <c r="B13" s="224"/>
      <c r="C13" s="224"/>
      <c r="D13" s="225"/>
      <c r="E13" s="241"/>
      <c r="F13" s="226"/>
      <c r="G13" s="226"/>
      <c r="H13" s="225"/>
      <c r="I13" s="227"/>
      <c r="J13" s="222"/>
      <c r="K13" s="223"/>
      <c r="L13" s="223"/>
      <c r="M13" s="223"/>
      <c r="N13" s="211">
        <f t="shared" si="1"/>
        <v>0</v>
      </c>
      <c r="O13" s="215">
        <f t="shared" si="2"/>
        <v>0</v>
      </c>
      <c r="P13" s="215">
        <f t="shared" si="3"/>
        <v>0</v>
      </c>
      <c r="Q13" s="215">
        <f t="shared" si="4"/>
        <v>0</v>
      </c>
      <c r="R13" s="215">
        <f t="shared" si="5"/>
        <v>1</v>
      </c>
      <c r="S13" s="204"/>
      <c r="T13" s="204"/>
      <c r="U13" s="204"/>
    </row>
    <row r="14" spans="1:21" ht="14.25" thickTop="1" thickBot="1" x14ac:dyDescent="0.25">
      <c r="A14" s="213">
        <v>10</v>
      </c>
      <c r="B14" s="224"/>
      <c r="C14" s="224"/>
      <c r="D14" s="225"/>
      <c r="E14" s="241"/>
      <c r="F14" s="226"/>
      <c r="G14" s="226"/>
      <c r="H14" s="225"/>
      <c r="I14" s="227"/>
      <c r="J14" s="222"/>
      <c r="K14" s="223"/>
      <c r="L14" s="223"/>
      <c r="M14" s="223"/>
      <c r="N14" s="211">
        <f t="shared" si="1"/>
        <v>0</v>
      </c>
      <c r="O14" s="215">
        <f t="shared" si="2"/>
        <v>0</v>
      </c>
      <c r="P14" s="215">
        <f t="shared" si="3"/>
        <v>0</v>
      </c>
      <c r="Q14" s="215">
        <f t="shared" si="4"/>
        <v>0</v>
      </c>
      <c r="R14" s="215">
        <f t="shared" si="5"/>
        <v>1</v>
      </c>
      <c r="S14" s="204"/>
      <c r="T14" s="204"/>
      <c r="U14" s="204"/>
    </row>
    <row r="15" spans="1:21" ht="14.25" thickTop="1" thickBot="1" x14ac:dyDescent="0.25">
      <c r="A15" s="213">
        <v>11</v>
      </c>
      <c r="B15" s="224"/>
      <c r="C15" s="224"/>
      <c r="D15" s="225"/>
      <c r="E15" s="241"/>
      <c r="F15" s="226"/>
      <c r="G15" s="226"/>
      <c r="H15" s="225"/>
      <c r="I15" s="227"/>
      <c r="J15" s="222"/>
      <c r="K15" s="223"/>
      <c r="L15" s="223"/>
      <c r="M15" s="223"/>
      <c r="N15" s="211">
        <f t="shared" si="1"/>
        <v>0</v>
      </c>
      <c r="O15" s="215">
        <f t="shared" si="2"/>
        <v>0</v>
      </c>
      <c r="P15" s="215">
        <f t="shared" si="3"/>
        <v>0</v>
      </c>
      <c r="Q15" s="215">
        <f t="shared" si="4"/>
        <v>0</v>
      </c>
      <c r="R15" s="215">
        <f t="shared" si="5"/>
        <v>1</v>
      </c>
      <c r="S15" s="204"/>
      <c r="T15" s="204"/>
      <c r="U15" s="204"/>
    </row>
    <row r="16" spans="1:21" ht="14.25" thickTop="1" thickBot="1" x14ac:dyDescent="0.25">
      <c r="A16" s="213">
        <v>12</v>
      </c>
      <c r="B16" s="224"/>
      <c r="C16" s="224"/>
      <c r="D16" s="225"/>
      <c r="E16" s="241"/>
      <c r="F16" s="226"/>
      <c r="G16" s="226"/>
      <c r="H16" s="225"/>
      <c r="I16" s="227"/>
      <c r="J16" s="222"/>
      <c r="K16" s="223"/>
      <c r="L16" s="223"/>
      <c r="M16" s="223"/>
      <c r="N16" s="211">
        <f t="shared" si="1"/>
        <v>0</v>
      </c>
      <c r="O16" s="215">
        <f t="shared" si="2"/>
        <v>0</v>
      </c>
      <c r="P16" s="215">
        <f t="shared" si="3"/>
        <v>0</v>
      </c>
      <c r="Q16" s="215">
        <f t="shared" si="4"/>
        <v>0</v>
      </c>
      <c r="R16" s="215">
        <f t="shared" si="5"/>
        <v>1</v>
      </c>
      <c r="S16" s="204"/>
      <c r="T16" s="204"/>
      <c r="U16" s="204"/>
    </row>
    <row r="17" spans="1:21" ht="14.25" thickTop="1" thickBot="1" x14ac:dyDescent="0.25">
      <c r="A17" s="213">
        <v>13</v>
      </c>
      <c r="B17" s="224"/>
      <c r="C17" s="224"/>
      <c r="D17" s="225"/>
      <c r="E17" s="241"/>
      <c r="F17" s="226"/>
      <c r="G17" s="226"/>
      <c r="H17" s="225"/>
      <c r="I17" s="227"/>
      <c r="J17" s="222"/>
      <c r="K17" s="223"/>
      <c r="L17" s="223"/>
      <c r="M17" s="223"/>
      <c r="N17" s="211">
        <f t="shared" si="1"/>
        <v>0</v>
      </c>
      <c r="O17" s="215">
        <f t="shared" si="2"/>
        <v>0</v>
      </c>
      <c r="P17" s="215">
        <f t="shared" si="3"/>
        <v>0</v>
      </c>
      <c r="Q17" s="215">
        <f t="shared" si="4"/>
        <v>0</v>
      </c>
      <c r="R17" s="215">
        <f t="shared" si="5"/>
        <v>1</v>
      </c>
      <c r="S17" s="204"/>
      <c r="T17" s="204"/>
      <c r="U17" s="204"/>
    </row>
    <row r="18" spans="1:21" ht="14.25" thickTop="1" thickBot="1" x14ac:dyDescent="0.25">
      <c r="A18" s="213">
        <v>14</v>
      </c>
      <c r="B18" s="224"/>
      <c r="C18" s="224"/>
      <c r="D18" s="225"/>
      <c r="E18" s="241"/>
      <c r="F18" s="226"/>
      <c r="G18" s="226"/>
      <c r="H18" s="225"/>
      <c r="I18" s="227"/>
      <c r="J18" s="222"/>
      <c r="K18" s="223"/>
      <c r="L18" s="223"/>
      <c r="M18" s="223"/>
      <c r="N18" s="211">
        <f t="shared" si="1"/>
        <v>0</v>
      </c>
      <c r="O18" s="215">
        <f t="shared" si="2"/>
        <v>0</v>
      </c>
      <c r="P18" s="215">
        <f t="shared" si="3"/>
        <v>0</v>
      </c>
      <c r="Q18" s="215">
        <f t="shared" si="4"/>
        <v>0</v>
      </c>
      <c r="R18" s="215">
        <f t="shared" si="5"/>
        <v>1</v>
      </c>
      <c r="S18" s="204"/>
      <c r="T18" s="204"/>
      <c r="U18" s="204"/>
    </row>
    <row r="19" spans="1:21" ht="14.25" thickTop="1" thickBot="1" x14ac:dyDescent="0.25">
      <c r="A19" s="213">
        <v>15</v>
      </c>
      <c r="B19" s="224"/>
      <c r="C19" s="224"/>
      <c r="D19" s="225"/>
      <c r="E19" s="241"/>
      <c r="F19" s="226"/>
      <c r="G19" s="226"/>
      <c r="H19" s="225"/>
      <c r="I19" s="227"/>
      <c r="J19" s="222"/>
      <c r="K19" s="223"/>
      <c r="L19" s="223"/>
      <c r="M19" s="223"/>
      <c r="N19" s="211">
        <f t="shared" si="1"/>
        <v>0</v>
      </c>
      <c r="O19" s="215">
        <f t="shared" si="2"/>
        <v>0</v>
      </c>
      <c r="P19" s="215">
        <f t="shared" si="3"/>
        <v>0</v>
      </c>
      <c r="Q19" s="215">
        <f t="shared" si="4"/>
        <v>0</v>
      </c>
      <c r="R19" s="215">
        <f t="shared" si="5"/>
        <v>1</v>
      </c>
      <c r="S19" s="204"/>
      <c r="T19" s="204"/>
      <c r="U19" s="204"/>
    </row>
    <row r="20" spans="1:21" ht="14.25" thickTop="1" thickBot="1" x14ac:dyDescent="0.25">
      <c r="A20" s="213">
        <v>16</v>
      </c>
      <c r="B20" s="224"/>
      <c r="C20" s="224"/>
      <c r="D20" s="225"/>
      <c r="E20" s="241"/>
      <c r="F20" s="226"/>
      <c r="G20" s="226"/>
      <c r="H20" s="225"/>
      <c r="I20" s="227"/>
      <c r="J20" s="222"/>
      <c r="K20" s="223"/>
      <c r="L20" s="223"/>
      <c r="M20" s="223"/>
      <c r="N20" s="211">
        <f t="shared" si="1"/>
        <v>0</v>
      </c>
      <c r="O20" s="215">
        <f t="shared" si="2"/>
        <v>0</v>
      </c>
      <c r="P20" s="215">
        <f t="shared" si="3"/>
        <v>0</v>
      </c>
      <c r="Q20" s="215">
        <f t="shared" si="4"/>
        <v>0</v>
      </c>
      <c r="R20" s="215">
        <f t="shared" si="5"/>
        <v>1</v>
      </c>
      <c r="S20" s="204"/>
      <c r="T20" s="204"/>
      <c r="U20" s="204"/>
    </row>
    <row r="21" spans="1:21" ht="14.25" thickTop="1" thickBot="1" x14ac:dyDescent="0.25">
      <c r="A21" s="213">
        <v>17</v>
      </c>
      <c r="B21" s="224"/>
      <c r="C21" s="224"/>
      <c r="D21" s="225"/>
      <c r="E21" s="241"/>
      <c r="F21" s="226"/>
      <c r="G21" s="226"/>
      <c r="H21" s="225"/>
      <c r="I21" s="227"/>
      <c r="J21" s="222"/>
      <c r="K21" s="223"/>
      <c r="L21" s="223"/>
      <c r="M21" s="223"/>
      <c r="N21" s="211">
        <f t="shared" si="1"/>
        <v>0</v>
      </c>
      <c r="O21" s="215">
        <f t="shared" si="2"/>
        <v>0</v>
      </c>
      <c r="P21" s="215">
        <f t="shared" si="3"/>
        <v>0</v>
      </c>
      <c r="Q21" s="215">
        <f t="shared" si="4"/>
        <v>0</v>
      </c>
      <c r="R21" s="215">
        <f t="shared" si="5"/>
        <v>1</v>
      </c>
      <c r="S21" s="204"/>
      <c r="T21" s="204"/>
      <c r="U21" s="204"/>
    </row>
    <row r="22" spans="1:21" ht="14.25" thickTop="1" thickBot="1" x14ac:dyDescent="0.25">
      <c r="A22" s="213">
        <v>18</v>
      </c>
      <c r="B22" s="224"/>
      <c r="C22" s="224"/>
      <c r="D22" s="225"/>
      <c r="E22" s="241"/>
      <c r="F22" s="226"/>
      <c r="G22" s="226"/>
      <c r="H22" s="225"/>
      <c r="I22" s="227"/>
      <c r="J22" s="222"/>
      <c r="K22" s="223"/>
      <c r="L22" s="223"/>
      <c r="M22" s="223"/>
      <c r="N22" s="211">
        <f t="shared" si="1"/>
        <v>0</v>
      </c>
      <c r="O22" s="215">
        <f t="shared" si="2"/>
        <v>0</v>
      </c>
      <c r="P22" s="215">
        <f t="shared" si="3"/>
        <v>0</v>
      </c>
      <c r="Q22" s="215">
        <f t="shared" si="4"/>
        <v>0</v>
      </c>
      <c r="R22" s="215">
        <f t="shared" si="5"/>
        <v>1</v>
      </c>
      <c r="S22" s="204"/>
      <c r="T22" s="204"/>
      <c r="U22" s="204"/>
    </row>
    <row r="23" spans="1:21" ht="14.25" thickTop="1" thickBot="1" x14ac:dyDescent="0.25">
      <c r="A23" s="213">
        <v>19</v>
      </c>
      <c r="B23" s="224"/>
      <c r="C23" s="224"/>
      <c r="D23" s="225"/>
      <c r="E23" s="241"/>
      <c r="F23" s="226"/>
      <c r="G23" s="226"/>
      <c r="H23" s="225"/>
      <c r="I23" s="227"/>
      <c r="J23" s="222"/>
      <c r="K23" s="223"/>
      <c r="L23" s="223"/>
      <c r="M23" s="223"/>
      <c r="N23" s="211">
        <f t="shared" si="1"/>
        <v>0</v>
      </c>
      <c r="O23" s="215">
        <f t="shared" si="2"/>
        <v>0</v>
      </c>
      <c r="P23" s="215">
        <f t="shared" si="3"/>
        <v>0</v>
      </c>
      <c r="Q23" s="215">
        <f t="shared" si="4"/>
        <v>0</v>
      </c>
      <c r="R23" s="215">
        <f t="shared" si="5"/>
        <v>1</v>
      </c>
      <c r="S23" s="204"/>
      <c r="T23" s="204"/>
      <c r="U23" s="204"/>
    </row>
    <row r="24" spans="1:21" ht="14.25" thickTop="1" thickBot="1" x14ac:dyDescent="0.25">
      <c r="A24" s="213">
        <v>20</v>
      </c>
      <c r="B24" s="224"/>
      <c r="C24" s="224"/>
      <c r="D24" s="225"/>
      <c r="E24" s="241"/>
      <c r="F24" s="226"/>
      <c r="G24" s="226"/>
      <c r="H24" s="225"/>
      <c r="I24" s="227"/>
      <c r="J24" s="222"/>
      <c r="K24" s="223"/>
      <c r="L24" s="223"/>
      <c r="M24" s="223"/>
      <c r="N24" s="211">
        <f t="shared" si="1"/>
        <v>0</v>
      </c>
      <c r="O24" s="215">
        <f t="shared" si="2"/>
        <v>0</v>
      </c>
      <c r="P24" s="215">
        <f t="shared" si="3"/>
        <v>0</v>
      </c>
      <c r="Q24" s="215">
        <f t="shared" si="4"/>
        <v>0</v>
      </c>
      <c r="R24" s="215">
        <f t="shared" si="5"/>
        <v>1</v>
      </c>
      <c r="S24" s="204"/>
      <c r="T24" s="204"/>
      <c r="U24" s="204"/>
    </row>
    <row r="25" spans="1:21" ht="14.25" thickTop="1" thickBot="1" x14ac:dyDescent="0.25">
      <c r="A25" s="213">
        <v>21</v>
      </c>
      <c r="B25" s="224"/>
      <c r="C25" s="224"/>
      <c r="D25" s="225"/>
      <c r="E25" s="241"/>
      <c r="F25" s="226"/>
      <c r="G25" s="226"/>
      <c r="H25" s="225"/>
      <c r="I25" s="227"/>
      <c r="J25" s="222"/>
      <c r="K25" s="223"/>
      <c r="L25" s="223"/>
      <c r="M25" s="223"/>
      <c r="N25" s="211">
        <f t="shared" si="1"/>
        <v>0</v>
      </c>
      <c r="O25" s="215">
        <f t="shared" si="2"/>
        <v>0</v>
      </c>
      <c r="P25" s="215">
        <f t="shared" si="3"/>
        <v>0</v>
      </c>
      <c r="Q25" s="215">
        <f t="shared" si="4"/>
        <v>0</v>
      </c>
      <c r="R25" s="215">
        <f t="shared" si="5"/>
        <v>1</v>
      </c>
      <c r="S25" s="204"/>
      <c r="T25" s="204"/>
      <c r="U25" s="204"/>
    </row>
    <row r="26" spans="1:21" ht="14.25" thickTop="1" thickBot="1" x14ac:dyDescent="0.25">
      <c r="A26" s="213">
        <v>22</v>
      </c>
      <c r="B26" s="224"/>
      <c r="C26" s="224"/>
      <c r="D26" s="225"/>
      <c r="E26" s="241"/>
      <c r="F26" s="226"/>
      <c r="G26" s="226"/>
      <c r="H26" s="225"/>
      <c r="I26" s="227"/>
      <c r="J26" s="222"/>
      <c r="K26" s="223"/>
      <c r="L26" s="223"/>
      <c r="M26" s="223"/>
      <c r="N26" s="211">
        <f t="shared" si="1"/>
        <v>0</v>
      </c>
      <c r="O26" s="215">
        <f t="shared" si="2"/>
        <v>0</v>
      </c>
      <c r="P26" s="215">
        <f t="shared" si="3"/>
        <v>0</v>
      </c>
      <c r="Q26" s="215">
        <f t="shared" si="4"/>
        <v>0</v>
      </c>
      <c r="R26" s="215">
        <f t="shared" si="5"/>
        <v>1</v>
      </c>
      <c r="S26" s="204"/>
      <c r="T26" s="204"/>
      <c r="U26" s="204"/>
    </row>
    <row r="27" spans="1:21" ht="14.25" thickTop="1" thickBot="1" x14ac:dyDescent="0.25">
      <c r="A27" s="213">
        <v>23</v>
      </c>
      <c r="B27" s="224"/>
      <c r="C27" s="224"/>
      <c r="D27" s="225"/>
      <c r="E27" s="241"/>
      <c r="F27" s="226"/>
      <c r="G27" s="226"/>
      <c r="H27" s="225"/>
      <c r="I27" s="227"/>
      <c r="J27" s="222"/>
      <c r="K27" s="223"/>
      <c r="L27" s="223"/>
      <c r="M27" s="223"/>
      <c r="N27" s="211">
        <f t="shared" si="1"/>
        <v>0</v>
      </c>
      <c r="O27" s="215">
        <f t="shared" si="2"/>
        <v>0</v>
      </c>
      <c r="P27" s="215">
        <f t="shared" si="3"/>
        <v>0</v>
      </c>
      <c r="Q27" s="215">
        <f t="shared" si="4"/>
        <v>0</v>
      </c>
      <c r="R27" s="215">
        <f t="shared" si="5"/>
        <v>1</v>
      </c>
      <c r="S27" s="204"/>
      <c r="T27" s="204"/>
      <c r="U27" s="204"/>
    </row>
    <row r="28" spans="1:21" ht="14.25" thickTop="1" thickBot="1" x14ac:dyDescent="0.25">
      <c r="A28" s="213">
        <v>24</v>
      </c>
      <c r="B28" s="224"/>
      <c r="C28" s="224"/>
      <c r="D28" s="225"/>
      <c r="E28" s="241"/>
      <c r="F28" s="226"/>
      <c r="G28" s="226"/>
      <c r="H28" s="225"/>
      <c r="I28" s="227"/>
      <c r="J28" s="222"/>
      <c r="K28" s="223"/>
      <c r="L28" s="223"/>
      <c r="M28" s="223"/>
      <c r="N28" s="211">
        <f t="shared" si="1"/>
        <v>0</v>
      </c>
      <c r="O28" s="215">
        <f t="shared" si="2"/>
        <v>0</v>
      </c>
      <c r="P28" s="215">
        <f t="shared" si="3"/>
        <v>0</v>
      </c>
      <c r="Q28" s="215">
        <f t="shared" si="4"/>
        <v>0</v>
      </c>
      <c r="R28" s="215">
        <f t="shared" si="5"/>
        <v>1</v>
      </c>
      <c r="S28" s="204"/>
      <c r="T28" s="204"/>
      <c r="U28" s="204"/>
    </row>
    <row r="29" spans="1:21" ht="14.25" thickTop="1" thickBot="1" x14ac:dyDescent="0.25">
      <c r="A29" s="213">
        <v>25</v>
      </c>
      <c r="B29" s="224"/>
      <c r="C29" s="224"/>
      <c r="D29" s="225"/>
      <c r="E29" s="241"/>
      <c r="F29" s="226"/>
      <c r="G29" s="226"/>
      <c r="H29" s="225"/>
      <c r="I29" s="227"/>
      <c r="J29" s="222"/>
      <c r="K29" s="223"/>
      <c r="L29" s="223"/>
      <c r="M29" s="223"/>
      <c r="N29" s="211">
        <f t="shared" si="1"/>
        <v>0</v>
      </c>
      <c r="O29" s="215">
        <f t="shared" si="2"/>
        <v>0</v>
      </c>
      <c r="P29" s="215">
        <f t="shared" si="3"/>
        <v>0</v>
      </c>
      <c r="Q29" s="215">
        <f t="shared" si="4"/>
        <v>0</v>
      </c>
      <c r="R29" s="215">
        <f t="shared" si="5"/>
        <v>1</v>
      </c>
      <c r="S29" s="204"/>
      <c r="T29" s="204"/>
      <c r="U29" s="204"/>
    </row>
    <row r="30" spans="1:21" ht="14.25" thickTop="1" thickBot="1" x14ac:dyDescent="0.25">
      <c r="A30" s="213">
        <v>26</v>
      </c>
      <c r="B30" s="224"/>
      <c r="C30" s="224"/>
      <c r="D30" s="225"/>
      <c r="E30" s="241"/>
      <c r="F30" s="226"/>
      <c r="G30" s="226"/>
      <c r="H30" s="225"/>
      <c r="I30" s="227"/>
      <c r="J30" s="222"/>
      <c r="K30" s="223"/>
      <c r="L30" s="223"/>
      <c r="M30" s="223"/>
      <c r="N30" s="211">
        <f t="shared" si="1"/>
        <v>0</v>
      </c>
      <c r="O30" s="215">
        <f t="shared" si="2"/>
        <v>0</v>
      </c>
      <c r="P30" s="215">
        <f t="shared" si="3"/>
        <v>0</v>
      </c>
      <c r="Q30" s="215">
        <f t="shared" si="4"/>
        <v>0</v>
      </c>
      <c r="R30" s="215">
        <f t="shared" si="5"/>
        <v>1</v>
      </c>
      <c r="S30" s="204"/>
      <c r="T30" s="204"/>
      <c r="U30" s="204"/>
    </row>
    <row r="31" spans="1:21" ht="14.25" thickTop="1" thickBot="1" x14ac:dyDescent="0.25">
      <c r="A31" s="213">
        <v>27</v>
      </c>
      <c r="B31" s="224"/>
      <c r="C31" s="224"/>
      <c r="D31" s="225"/>
      <c r="E31" s="241"/>
      <c r="F31" s="226"/>
      <c r="G31" s="226"/>
      <c r="H31" s="225"/>
      <c r="I31" s="227"/>
      <c r="J31" s="222"/>
      <c r="K31" s="223"/>
      <c r="L31" s="223"/>
      <c r="M31" s="223"/>
      <c r="N31" s="211">
        <f t="shared" si="1"/>
        <v>0</v>
      </c>
      <c r="O31" s="215">
        <f t="shared" si="2"/>
        <v>0</v>
      </c>
      <c r="P31" s="215">
        <f t="shared" si="3"/>
        <v>0</v>
      </c>
      <c r="Q31" s="215">
        <f t="shared" si="4"/>
        <v>0</v>
      </c>
      <c r="R31" s="215">
        <f t="shared" si="5"/>
        <v>1</v>
      </c>
      <c r="S31" s="204"/>
      <c r="T31" s="204"/>
      <c r="U31" s="204"/>
    </row>
    <row r="32" spans="1:21" ht="14.25" thickTop="1" thickBot="1" x14ac:dyDescent="0.25">
      <c r="A32" s="213">
        <v>28</v>
      </c>
      <c r="B32" s="224"/>
      <c r="C32" s="224"/>
      <c r="D32" s="225"/>
      <c r="E32" s="241"/>
      <c r="F32" s="226"/>
      <c r="G32" s="226"/>
      <c r="H32" s="225"/>
      <c r="I32" s="227"/>
      <c r="J32" s="222"/>
      <c r="K32" s="223"/>
      <c r="L32" s="223"/>
      <c r="M32" s="223"/>
      <c r="N32" s="211">
        <f t="shared" si="1"/>
        <v>0</v>
      </c>
      <c r="O32" s="215">
        <f t="shared" si="2"/>
        <v>0</v>
      </c>
      <c r="P32" s="215">
        <f t="shared" si="3"/>
        <v>0</v>
      </c>
      <c r="Q32" s="215">
        <f t="shared" si="4"/>
        <v>0</v>
      </c>
      <c r="R32" s="215">
        <f t="shared" si="5"/>
        <v>1</v>
      </c>
      <c r="S32" s="204"/>
      <c r="T32" s="204"/>
      <c r="U32" s="204"/>
    </row>
    <row r="33" spans="1:21" ht="14.25" thickTop="1" thickBot="1" x14ac:dyDescent="0.25">
      <c r="A33" s="213">
        <v>29</v>
      </c>
      <c r="B33" s="224"/>
      <c r="C33" s="224"/>
      <c r="D33" s="225"/>
      <c r="E33" s="241"/>
      <c r="F33" s="226"/>
      <c r="G33" s="226"/>
      <c r="H33" s="225"/>
      <c r="I33" s="227"/>
      <c r="J33" s="222"/>
      <c r="K33" s="223"/>
      <c r="L33" s="223"/>
      <c r="M33" s="223"/>
      <c r="N33" s="211">
        <f t="shared" si="1"/>
        <v>0</v>
      </c>
      <c r="O33" s="215">
        <f t="shared" si="2"/>
        <v>0</v>
      </c>
      <c r="P33" s="215">
        <f t="shared" si="3"/>
        <v>0</v>
      </c>
      <c r="Q33" s="215">
        <f t="shared" si="4"/>
        <v>0</v>
      </c>
      <c r="R33" s="215">
        <f t="shared" si="5"/>
        <v>1</v>
      </c>
      <c r="S33" s="204"/>
      <c r="T33" s="204"/>
      <c r="U33" s="204"/>
    </row>
    <row r="34" spans="1:21" ht="14.25" thickTop="1" thickBot="1" x14ac:dyDescent="0.25">
      <c r="A34" s="214">
        <v>30</v>
      </c>
      <c r="B34" s="224"/>
      <c r="C34" s="225"/>
      <c r="D34" s="225"/>
      <c r="E34" s="241"/>
      <c r="F34" s="226"/>
      <c r="G34" s="226"/>
      <c r="H34" s="227"/>
      <c r="I34" s="224"/>
      <c r="J34" s="222"/>
      <c r="K34" s="223"/>
      <c r="L34" s="223"/>
      <c r="M34" s="223"/>
      <c r="N34" s="211">
        <f t="shared" si="1"/>
        <v>0</v>
      </c>
      <c r="O34" s="216">
        <f t="shared" si="2"/>
        <v>0</v>
      </c>
      <c r="P34" s="216">
        <f t="shared" si="3"/>
        <v>0</v>
      </c>
      <c r="Q34" s="216">
        <f t="shared" si="4"/>
        <v>0</v>
      </c>
      <c r="R34" s="216">
        <f t="shared" si="5"/>
        <v>1</v>
      </c>
      <c r="S34" s="204"/>
      <c r="T34" s="204"/>
      <c r="U34" s="204"/>
    </row>
    <row r="35" spans="1:21" ht="14.25" thickTop="1" thickBot="1" x14ac:dyDescent="0.25">
      <c r="A35" s="214">
        <v>31</v>
      </c>
      <c r="B35" s="224"/>
      <c r="C35" s="225"/>
      <c r="D35" s="225"/>
      <c r="E35" s="241"/>
      <c r="F35" s="226"/>
      <c r="G35" s="226"/>
      <c r="H35" s="227"/>
      <c r="I35" s="224"/>
      <c r="J35" s="222"/>
      <c r="K35" s="223"/>
      <c r="L35" s="223"/>
      <c r="M35" s="223"/>
      <c r="N35" s="211">
        <f t="shared" ref="N35:N39" si="6">IF(J35=Ja,ROUND(D35*E35*F35*2,2),ROUND(D35*E35*F35,2))</f>
        <v>0</v>
      </c>
      <c r="O35" s="216">
        <f t="shared" ref="O35:O39" si="7">IF(K35="",0,VLOOKUP(K35,MatrixSoSchu,2,FALSE))</f>
        <v>0</v>
      </c>
      <c r="P35" s="216">
        <f t="shared" ref="P35:P39" si="8">IF(L35="",0,VLOOKUP(L35,MatrixSoControl,2,FALSE))</f>
        <v>0</v>
      </c>
      <c r="Q35" s="216">
        <f t="shared" ref="Q35:Q39" si="9">IF(M35="",0,VLOOKUP(M35,MatrixHorizont,2,FALSE))</f>
        <v>0</v>
      </c>
      <c r="R35" s="216">
        <f t="shared" ref="R35:R39" si="10">ROUND(IF(I35&gt;2,2,1/(1-(0.25*I35))),2)</f>
        <v>1</v>
      </c>
      <c r="S35" s="204"/>
      <c r="T35" s="204"/>
      <c r="U35" s="204"/>
    </row>
    <row r="36" spans="1:21" ht="14.25" thickTop="1" thickBot="1" x14ac:dyDescent="0.25">
      <c r="A36" s="214">
        <v>32</v>
      </c>
      <c r="B36" s="224"/>
      <c r="C36" s="225"/>
      <c r="D36" s="225"/>
      <c r="E36" s="241"/>
      <c r="F36" s="226"/>
      <c r="G36" s="226"/>
      <c r="H36" s="227"/>
      <c r="I36" s="224"/>
      <c r="J36" s="222"/>
      <c r="K36" s="223"/>
      <c r="L36" s="223"/>
      <c r="M36" s="223"/>
      <c r="N36" s="211">
        <f t="shared" si="6"/>
        <v>0</v>
      </c>
      <c r="O36" s="216">
        <f t="shared" si="7"/>
        <v>0</v>
      </c>
      <c r="P36" s="216">
        <f t="shared" si="8"/>
        <v>0</v>
      </c>
      <c r="Q36" s="216">
        <f t="shared" si="9"/>
        <v>0</v>
      </c>
      <c r="R36" s="216">
        <f t="shared" si="10"/>
        <v>1</v>
      </c>
      <c r="S36" s="204"/>
      <c r="T36" s="204"/>
      <c r="U36" s="204"/>
    </row>
    <row r="37" spans="1:21" ht="14.25" thickTop="1" thickBot="1" x14ac:dyDescent="0.25">
      <c r="A37" s="214">
        <v>33</v>
      </c>
      <c r="B37" s="224"/>
      <c r="C37" s="225"/>
      <c r="D37" s="225"/>
      <c r="E37" s="241"/>
      <c r="F37" s="226"/>
      <c r="G37" s="226"/>
      <c r="H37" s="227"/>
      <c r="I37" s="224"/>
      <c r="J37" s="222"/>
      <c r="K37" s="223"/>
      <c r="L37" s="223"/>
      <c r="M37" s="223"/>
      <c r="N37" s="211">
        <f t="shared" si="6"/>
        <v>0</v>
      </c>
      <c r="O37" s="216">
        <f t="shared" si="7"/>
        <v>0</v>
      </c>
      <c r="P37" s="216">
        <f t="shared" si="8"/>
        <v>0</v>
      </c>
      <c r="Q37" s="216">
        <f t="shared" si="9"/>
        <v>0</v>
      </c>
      <c r="R37" s="216">
        <f t="shared" si="10"/>
        <v>1</v>
      </c>
      <c r="S37" s="204"/>
      <c r="T37" s="204"/>
      <c r="U37" s="204"/>
    </row>
    <row r="38" spans="1:21" ht="14.25" thickTop="1" thickBot="1" x14ac:dyDescent="0.25">
      <c r="A38" s="214">
        <v>34</v>
      </c>
      <c r="B38" s="224"/>
      <c r="C38" s="225"/>
      <c r="D38" s="225"/>
      <c r="E38" s="241"/>
      <c r="F38" s="226"/>
      <c r="G38" s="226"/>
      <c r="H38" s="227"/>
      <c r="I38" s="224"/>
      <c r="J38" s="222"/>
      <c r="K38" s="223"/>
      <c r="L38" s="223"/>
      <c r="M38" s="223"/>
      <c r="N38" s="211">
        <f t="shared" si="6"/>
        <v>0</v>
      </c>
      <c r="O38" s="216">
        <f t="shared" si="7"/>
        <v>0</v>
      </c>
      <c r="P38" s="216">
        <f t="shared" si="8"/>
        <v>0</v>
      </c>
      <c r="Q38" s="216">
        <f t="shared" si="9"/>
        <v>0</v>
      </c>
      <c r="R38" s="216">
        <f t="shared" si="10"/>
        <v>1</v>
      </c>
      <c r="S38" s="204"/>
      <c r="T38" s="204"/>
      <c r="U38" s="204"/>
    </row>
    <row r="39" spans="1:21" ht="14.25" thickTop="1" thickBot="1" x14ac:dyDescent="0.25">
      <c r="A39" s="214">
        <v>35</v>
      </c>
      <c r="B39" s="224"/>
      <c r="C39" s="225"/>
      <c r="D39" s="225"/>
      <c r="E39" s="241"/>
      <c r="F39" s="226"/>
      <c r="G39" s="226"/>
      <c r="H39" s="227"/>
      <c r="I39" s="224"/>
      <c r="J39" s="222"/>
      <c r="K39" s="223"/>
      <c r="L39" s="223"/>
      <c r="M39" s="223"/>
      <c r="N39" s="211">
        <f t="shared" si="6"/>
        <v>0</v>
      </c>
      <c r="O39" s="216">
        <f t="shared" si="7"/>
        <v>0</v>
      </c>
      <c r="P39" s="216">
        <f t="shared" si="8"/>
        <v>0</v>
      </c>
      <c r="Q39" s="216">
        <f t="shared" si="9"/>
        <v>0</v>
      </c>
      <c r="R39" s="216">
        <f t="shared" si="10"/>
        <v>1</v>
      </c>
      <c r="S39" s="204"/>
      <c r="T39" s="204"/>
      <c r="U39" s="204"/>
    </row>
    <row r="40" spans="1:21" ht="13.5" thickTop="1" x14ac:dyDescent="0.2">
      <c r="A40" s="217"/>
      <c r="B40" s="217"/>
      <c r="C40" s="217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</row>
    <row r="41" spans="1:21" x14ac:dyDescent="0.2">
      <c r="A41" s="217"/>
      <c r="B41" s="217"/>
      <c r="C41" s="217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</row>
    <row r="42" spans="1:21" x14ac:dyDescent="0.2"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</row>
    <row r="43" spans="1:21" x14ac:dyDescent="0.2">
      <c r="S43" s="204"/>
      <c r="T43" s="204"/>
      <c r="U43" s="204"/>
    </row>
    <row r="44" spans="1:21" x14ac:dyDescent="0.2">
      <c r="S44" s="204"/>
      <c r="T44" s="204"/>
      <c r="U44" s="204"/>
    </row>
    <row r="45" spans="1:21" x14ac:dyDescent="0.2">
      <c r="S45" s="204"/>
      <c r="T45" s="204"/>
      <c r="U45" s="204"/>
    </row>
    <row r="46" spans="1:21" x14ac:dyDescent="0.2">
      <c r="S46" s="204"/>
      <c r="T46" s="204"/>
      <c r="U46" s="204"/>
    </row>
    <row r="47" spans="1:21" x14ac:dyDescent="0.2">
      <c r="S47" s="204"/>
      <c r="T47" s="204"/>
      <c r="U47" s="204"/>
    </row>
    <row r="48" spans="1:21" x14ac:dyDescent="0.2">
      <c r="S48" s="204"/>
      <c r="T48" s="204"/>
      <c r="U48" s="204"/>
    </row>
    <row r="49" spans="19:21" x14ac:dyDescent="0.2">
      <c r="S49" s="204"/>
      <c r="T49" s="204"/>
      <c r="U49" s="204"/>
    </row>
    <row r="50" spans="19:21" x14ac:dyDescent="0.2">
      <c r="S50" s="204"/>
      <c r="T50" s="204"/>
      <c r="U50" s="204"/>
    </row>
  </sheetData>
  <sheetProtection algorithmName="SHA-512" hashValue="VlIqoAqy//nZoWSWKTc8blQYFqHdMUuogJvC9DYtdOLvyiXwI97v/V/VASc8KbojfYDMJyFC7x+3+lg2CvEG2A==" saltValue="lTZRGI7Z038yhiEZfPjikg==" spinCount="100000" sheet="1" objects="1" scenarios="1" selectLockedCells="1"/>
  <mergeCells count="3">
    <mergeCell ref="B3:J3"/>
    <mergeCell ref="K3:M3"/>
    <mergeCell ref="N3:R3"/>
  </mergeCells>
  <conditionalFormatting sqref="A5:A39">
    <cfRule type="expression" dxfId="11" priority="1">
      <formula>OR(ISBLANK($B5),ISBLANK($C5),$D5=0,$E5=0,$F5=0,$G5=0,ISBLANK($J5),ISBLANK($K5),ISBLANK($L5),ISBLANK($M5))</formula>
    </cfRule>
  </conditionalFormatting>
  <dataValidations count="420"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9" xr:uid="{00000000-0002-0000-0100-000000000000}">
      <formula1>ListHorizont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9" xr:uid="{00000000-0002-0000-0100-000001000000}">
      <formula1>ListSoSchu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9" xr:uid="{00000000-0002-0000-0100-000002000000}">
      <formula1>ListSoControl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9" xr:uid="{00000000-0002-0000-0100-000003000000}">
      <formula1>JaNein</formula1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39" xr:uid="{00000000-0002-0000-0100-000004000000}">
      <formula1>1</formula1>
      <formula2>4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9" xr:uid="{00000000-0002-0000-0100-000005000000}">
      <formula1>1</formula1>
      <formula2>25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9" xr:uid="{00000000-0002-0000-0100-000006000000}">
      <formula1>0</formula1>
      <formula2>999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9" xr:uid="{00000000-0002-0000-0100-000007000000}">
      <formula1>0</formula1>
      <formula2>1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9" xr:uid="{00000000-0002-0000-0100-000008000000}">
      <formula1>0</formula1>
      <formula2>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9" xr:uid="{00000000-0002-0000-0100-00004D000000}">
      <formula1>0</formula1>
      <formula2>999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9" xr:uid="{00000000-0002-0000-0100-000092000000}">
      <formula1>0</formula1>
      <formula2>1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9" xr:uid="{00000000-0002-0000-0100-0000D7000000}">
      <formula1>0</formula1>
      <formula2>99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5" xr:uid="{AEFCC2C9-0F41-4324-AA30-92D069314DBB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6" xr:uid="{47DD6FB9-F4EB-438F-89F2-03AF0101FC78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7" xr:uid="{8700681D-7F2C-4A88-AA0D-6706C19D2EB6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8" xr:uid="{213884A4-97DE-4273-95EB-56B7384D67CF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9" xr:uid="{1E3757B8-9202-49A8-9E4D-1F46FF00BFB9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10" xr:uid="{3CA5C9F2-F4D8-49FD-ABFB-EEE23500F3E8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11" xr:uid="{AFB18C58-7578-4714-8745-4FE98CB5AF42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12" xr:uid="{115A5EB4-C240-4751-A10A-F1416F5CB9A3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13" xr:uid="{E502464E-B5B9-4A1B-9CC8-741F35BB5908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14" xr:uid="{F1323149-0E09-4FB6-A98A-555DB45DD285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15" xr:uid="{2530881B-4FD3-4E01-9336-BC90D9D48785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16" xr:uid="{BECC026A-5221-4FF0-B54A-F079ADB7B34B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17" xr:uid="{B2AD9F28-E0CC-4A91-9D7B-F5F61FE00BFF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18" xr:uid="{EBDB11E0-3430-427F-A686-8868B0270176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19" xr:uid="{A078FBB8-A4CE-4519-A877-15CFC89FE2A1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20" xr:uid="{A2B4BE34-DA0F-413F-BA0D-FB04684CB547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21" xr:uid="{9A3CF489-8DEF-4C74-8C4A-0240E49D7F9D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22" xr:uid="{F305E8E6-7ADE-42D6-8EBF-3B0889195575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23" xr:uid="{A27A810F-56BD-48EB-9076-E12C0F19D181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24" xr:uid="{2DEF0EE2-6C06-4347-BABF-48A18B601F6C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25" xr:uid="{70E55832-5AAE-4505-9D8D-B23B0D82683A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26" xr:uid="{386A70BE-5918-452F-8FC3-851A5802554A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27" xr:uid="{05867655-7E5F-4273-97E4-C773EB132F30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28" xr:uid="{5D29602D-22F6-4A29-ABB5-6602BD7F1BA1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29" xr:uid="{AA71853D-FD70-4EF0-A456-7B95B1AA85E7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30" xr:uid="{B7E6E7B6-6DBC-45AB-A922-BD3FF00B2BEE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31" xr:uid="{A93BE550-E67A-4DDF-9EA9-09970E78D652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32" xr:uid="{1B94D787-C669-45CB-ABB0-936378ABD083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33" xr:uid="{65D34C43-8DA8-44A2-80D6-B4722AD3E5DC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34" xr:uid="{FF0E37B8-0938-4042-88DD-6F035C7C26BF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35" xr:uid="{8B4D1267-B7DF-499E-B428-3FE5631AE657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36" xr:uid="{9BD9E243-DCB8-4FBD-816E-70926B588EFB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37" xr:uid="{8C939CE7-2735-4A63-ACAE-6AA8D9B29406}">
      <formula1>1</formula1>
      <formula2>4</formula2>
    </dataValidation>
    <dataValidation type="textLength" allowBlank="1" showInputMessage="1" showErrorMessage="1" errorTitle="Erreur" error="Vous ne pouvez saisir que 4 caractères au maximum." promptTitle="Abbréviation" prompt="Veuillez saisir un nom court (max. 4 caractères)" sqref="B38" xr:uid="{EAA23B81-D7ED-4359-8F1D-EB916E10D7E5}">
      <formula1>1</formula1>
      <formula2>4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5" xr:uid="{247FE6F7-29A9-48C8-8EB9-C047DAE5F037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6" xr:uid="{5C1315C4-6344-4F40-A032-F6F58684AAC5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7" xr:uid="{1F21A1B2-EDD6-4CF0-9F74-E92A9C6D6FBB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8" xr:uid="{96BCA633-6525-47A7-842C-6962FED7CE95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9" xr:uid="{5B8074E7-B360-4F66-95D1-6F4E45545D1C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0" xr:uid="{ABD8E005-4623-42E8-B7D3-69FFE26E27A8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1" xr:uid="{BABFA111-5CF9-4AC6-A4CB-DEE1728B69DA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2" xr:uid="{A00F1ECD-B6A3-49AB-A09F-2B3DE3352028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3" xr:uid="{23734127-5E15-4A12-B860-AD30D4D9A87A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4" xr:uid="{9FAAD9C9-B7CA-45EF-9E75-367EFCAD2597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5" xr:uid="{40445BAF-21F2-44CC-B21D-991075CCBFBD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6" xr:uid="{EC377354-3193-4344-98CA-470166CAFF60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7" xr:uid="{882B9CC1-6714-4942-BB9C-955716667C57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8" xr:uid="{BE372E74-0CDE-4823-870C-2ECCFD7D4515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9" xr:uid="{55F9A590-A163-4A66-AD64-0FA154406608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0" xr:uid="{6D546FE0-C048-4CA6-8C1D-A6F7F2FAB2D1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1" xr:uid="{7AD6DACC-75DB-4609-A3E0-57AEFDA95663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2" xr:uid="{E1309EEF-AAAD-42ED-A690-B8E9E144D0D7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3" xr:uid="{84E873F5-533A-426D-85A8-D77DC7330FDD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4" xr:uid="{EE1D1B73-FE5A-487D-AF89-E3BE32FBD776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5" xr:uid="{893F3FBB-F31A-4E3A-B8AC-F353273F20FF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6" xr:uid="{3298E83B-A742-4846-A580-4B7B6F534935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7" xr:uid="{8A2EEBDA-D033-4B02-81C3-B751E99965FE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8" xr:uid="{27289289-39F9-4323-AFBF-B2F59F0498FE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9" xr:uid="{C86C701A-43E7-4C04-91DA-944A155009A7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0" xr:uid="{CD7FB8EE-E881-4C11-98C3-BEE38A9BF1C6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1" xr:uid="{667FBB0F-0B3D-4C5C-B545-7D8D889B6631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2" xr:uid="{6554A470-65FF-4D4E-A28A-4860EA263559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3" xr:uid="{31B8301A-FF4F-445B-9526-7CC11DC2D1FD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4" xr:uid="{0015B4DA-4D84-4A56-881A-16355D2E62D8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5" xr:uid="{E04DEBF0-F220-4DB4-9557-73557CCC2069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6" xr:uid="{0D66950F-6260-4E48-B521-63AC589E16D9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7" xr:uid="{886AB508-9FE7-4103-B810-E56261381BB5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8" xr:uid="{F60405E3-0F35-4CF0-930B-4A9609246AFD}">
      <formula1>1</formula1>
      <formula2>25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5" xr:uid="{CE1E375A-CDD2-467A-9142-98135F16361B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6" xr:uid="{26562849-91FB-4739-A250-0C238DC8CC83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7" xr:uid="{C5B5DB6A-6C3C-4EF4-8C4B-DD66E81F3437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8" xr:uid="{1DC0D2ED-52C6-4479-9A31-F1CEA3C46832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9" xr:uid="{45F9129D-F23F-43DB-AFAF-5E3726BA9ADC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0" xr:uid="{624032F8-1D3D-46A2-89F9-038F2B9C4FA3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1" xr:uid="{B9DD9625-FC3E-4343-ACA1-EECD3AE2F04A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2" xr:uid="{CD208516-B2BB-4335-A6B2-BF9F1E4EE59D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3" xr:uid="{F0B528AB-13EB-40C5-940F-3AD368F75FF8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4" xr:uid="{EE54679F-1006-49AB-9709-4199B615D5AA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5" xr:uid="{3BC22A4A-6E69-406B-B762-8B47912DC647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6" xr:uid="{F32C28EC-31A5-4D00-874B-A22C93BF589C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7" xr:uid="{136882A9-F69D-4B45-9A6B-AFEC3E5DF74C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8" xr:uid="{35750E04-C59C-427F-8893-AD80E1E4D90A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9" xr:uid="{0B16F8E8-5429-4FED-8195-F6313A92962E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0" xr:uid="{BABA4EEF-1692-40E2-84F0-3023244D2AC2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1" xr:uid="{FF47542E-0D3D-4AE9-987D-D70C34C2FADF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2" xr:uid="{D4CCA534-B3A4-4397-8082-CF926045F832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3" xr:uid="{EA091181-35F7-4F3C-AAB3-23B31F40A295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4" xr:uid="{BCD72EEC-73CC-4208-B787-54CC896B2A63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5" xr:uid="{D0F5A2C6-DB54-4D2E-89A9-775C408CE20C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6" xr:uid="{FE9F8D03-17F3-477B-BA0F-67EB5B74E502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7" xr:uid="{7AA242A0-836D-4623-BBC7-B6E5CF79DF1D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8" xr:uid="{D43284C4-8BA7-42A0-A59D-57F1695AB041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9" xr:uid="{463C8715-4FBB-41DC-9A7A-F1112C01D590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0" xr:uid="{38BDDC12-3405-4E7A-BEF6-5F4C09DE9923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1" xr:uid="{C2829D99-32CE-4D2B-9883-3261BFA526D4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2" xr:uid="{14522A16-0E17-4405-B3B9-667AA1EFEAC0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3" xr:uid="{9562CD03-61F9-4C8F-9070-620787833D4A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4" xr:uid="{E786AC95-8A13-4030-BF99-A37270E52EEE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5" xr:uid="{955A05F5-E43B-49A6-9357-26D794E66ACF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6" xr:uid="{BA52D4D5-8288-44C2-AEEF-416E2190A244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7" xr:uid="{B999AB43-873A-4C9E-A4A0-3D211C367F89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8" xr:uid="{C74190FA-3C16-474E-A860-5646519F3929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5" xr:uid="{D8F4C536-37E2-43A2-B769-6F27FBADED09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6" xr:uid="{BEEA0941-F856-4E09-8815-72F10BF085D6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7" xr:uid="{4897B626-C729-4929-99AD-553A239D615A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8" xr:uid="{B488E2A5-D86B-4E13-9090-2E1E34C8162C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9" xr:uid="{2F8231D7-6EAA-45B7-BCD5-5693541210E4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0" xr:uid="{AA4D6B66-6720-4A8B-99FC-24F06C4E9DBF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1" xr:uid="{1976D245-C37F-4D13-B183-2756E7259C98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2" xr:uid="{93E68347-826E-4DB2-9C37-2522C3F936F8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3" xr:uid="{8B9D7936-4E8A-4066-89DE-9310B4BA279B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4" xr:uid="{12D07C8A-D4CD-4229-9815-1AB25E05E9BE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5" xr:uid="{B4FFDE85-6E29-43CF-B7A6-BC7C079E8746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6" xr:uid="{62FC0237-3A03-4114-889C-07B39FE7B15B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7" xr:uid="{253F22BC-8E64-49F0-909B-FAED781D101A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8" xr:uid="{B2E62850-CA1F-46CD-A145-DEE647A896B6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9" xr:uid="{E8E0F0E3-D5CB-4F08-82B2-A09372E9ACB2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0" xr:uid="{43B7DFFB-98CC-4FED-BA3E-A4A7A506EC4C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1" xr:uid="{5CC22C70-427D-448D-8114-0FD6CC95B960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2" xr:uid="{A5BEF870-EB48-42B8-A869-7AAFCDEBE22A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3" xr:uid="{D13416DE-E7CF-4B82-8823-71B0BD357675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4" xr:uid="{ACCE5127-5439-4DFD-AF38-68ACD7F7A607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5" xr:uid="{4B84D302-020D-4261-A25D-48408E9FE1FD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6" xr:uid="{5355E19A-5081-4D08-BD4B-A5353E894918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7" xr:uid="{210A90FD-B684-4F4F-9A9D-57CFD7E9C53E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8" xr:uid="{F800D593-E262-4D2E-B9B6-E14601BD8F54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9" xr:uid="{90129CDA-ABEB-4D0D-856A-07CF9C09CD77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0" xr:uid="{DA79826A-A1A9-4D47-AB93-E0933BF90084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1" xr:uid="{C510CA40-E35E-4486-A157-F54E26AEB7B7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2" xr:uid="{BB016894-0D02-43E9-8C9A-9E981C3891D0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3" xr:uid="{9948BF7F-A18D-46E6-9C74-7DC43711D41C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4" xr:uid="{E13BADD1-1EDA-4D6B-8750-22CFDFCC7D99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5" xr:uid="{525CE12D-0DB3-4810-9163-22E1A9DB9942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6" xr:uid="{695E30E6-DB45-4201-A7C4-AB948A705A56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7" xr:uid="{8FE20185-3252-42B3-BBDB-C533B219E2B8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8" xr:uid="{A6765508-BFCA-4083-82BA-78354BF4EE66}">
      <formula1>0</formula1>
      <formula2>999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5" xr:uid="{21BDF2B9-FA27-4839-B2EF-3333C0D4733C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6" xr:uid="{5BC41EDA-EB5C-4D5E-9A9F-7EB193357829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7" xr:uid="{0156AB1C-689D-4BFF-89B2-C3CD6EAC7125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8" xr:uid="{06A0DAA5-58A7-477A-AA0E-3FC75B8666DA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9" xr:uid="{482DE37B-1F88-45F2-BF09-13060F9F871C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0" xr:uid="{67E65CD4-847B-49EB-BEB1-8DF6797826A8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1" xr:uid="{9079D77B-1B27-44B9-B1B1-C331F918C990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2" xr:uid="{B9F0904D-A8B4-40B8-A472-654DF70CA23C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3" xr:uid="{C4B860FE-B417-4F57-8B37-8AC648E79165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4" xr:uid="{6C7F4E74-1C6A-4462-A2F8-2C7E808BCD57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5" xr:uid="{14B47D5C-03A1-4F01-AAEF-86C10F9CE6A8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6" xr:uid="{539805F7-D4AC-425C-9544-045AEF5574E0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7" xr:uid="{EA1EA70C-6EBD-46F6-A12E-F98332BA6CA2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8" xr:uid="{826BC6CC-6BF4-4BD3-B979-0B70EB07CBA0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9" xr:uid="{76B7DB36-8EFC-4FB3-AF25-9B34DE9463A0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0" xr:uid="{C0D50AD2-CC3A-4290-B4D5-24AEF289191F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1" xr:uid="{90242949-921B-4988-BE01-20D4542EA3A5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2" xr:uid="{46CD84DF-6FA4-4399-9F56-E9A635074B84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3" xr:uid="{4313A252-3A9F-41C6-9B1B-D466B315C1EA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4" xr:uid="{8EA097E1-E96D-432D-96C9-1457EE07C7FD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5" xr:uid="{2271E079-D795-4312-9E26-99D519F7D18B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6" xr:uid="{3B799975-D2DA-449C-A6B5-771ABF7D3837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7" xr:uid="{073F641E-CA8B-4271-8440-D4057FB5DC97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8" xr:uid="{633CF519-E26F-47F4-B4B9-BA1E32FF91E5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9" xr:uid="{0CE43532-A720-4F1A-B2F1-9B2B85089F06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0" xr:uid="{77295323-3F31-40C8-9425-561A1D3C1812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1" xr:uid="{8FC6A9D8-FC65-4623-9930-BA2448A8378F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2" xr:uid="{3FFBBAB3-11BC-41B6-8267-D5C624018C1A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3" xr:uid="{CCB34BBF-B6EE-4978-96EB-89D25FA040B8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4" xr:uid="{8DFE203B-EEA3-48C6-A0C0-C11C99C0C3EC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5" xr:uid="{0CA3DB89-6303-43FE-A565-B18096291B70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6" xr:uid="{FEF31EE4-158C-4583-A800-2F07E0B442B4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7" xr:uid="{EB7501E9-77E1-4F8D-B74A-785FAE6838EC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8" xr:uid="{1576BB3D-17EC-465D-9DF9-7768B8DB7207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5" xr:uid="{A078B238-37D0-4F1C-B3F4-6C4AE37DFE30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6" xr:uid="{2FB59F5E-BF20-4F73-933D-5F36BA880E37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7" xr:uid="{11011DE2-8D0D-46AE-A73F-56F71FFA2069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8" xr:uid="{CFC8F75C-6843-4DEA-BEED-5A0672503833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9" xr:uid="{B6B6CACB-3E9B-48CA-90C2-DD9F3F328361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0" xr:uid="{A2CFEA64-600B-4C15-924D-617F59B65959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1" xr:uid="{05EA54C8-0DD3-4AAB-A8B8-C087591CCAE1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2" xr:uid="{BFE6748B-6068-4941-91C6-3C99E00C560E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3" xr:uid="{324785FE-4F59-4D14-838F-AB4EECAF91D5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4" xr:uid="{41973FA4-36E1-4843-A8DE-C9515F605860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5" xr:uid="{0A6B323B-9916-495A-BDCD-244B3BB2D122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6" xr:uid="{0DEE52DC-8696-4C81-BDB7-F8E8EAD2E297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7" xr:uid="{3FCF2AC1-1B14-4CFA-B7AC-A66529FC8888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8" xr:uid="{99C29ACD-8388-4A40-9D7E-133C88087B48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9" xr:uid="{E60DD6C2-C01B-4DD5-9C80-915C45692CCB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0" xr:uid="{7E4BDA6E-0774-44FF-AB4A-1285903B4A52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1" xr:uid="{515AA413-CF21-4204-B096-2F3437970B2A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2" xr:uid="{F38B0CC3-59C5-44B2-8633-438477519E1D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3" xr:uid="{0BAF3EED-7FE8-44D4-AD14-F8688552486B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4" xr:uid="{341324A9-6BB2-4754-AD3C-768D9C7FED21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5" xr:uid="{319DCA38-BCC8-4BC8-925E-EA380B071F8E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6" xr:uid="{0A29B231-52C3-4233-A66A-A9541E5C2C41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7" xr:uid="{975129A2-91E0-431B-BF40-3BACC9FEACC8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8" xr:uid="{C936AFF5-2242-4CE6-8B26-7EBCFBA34643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9" xr:uid="{DFCF61F5-DF40-4653-8EF1-F84DE841B649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0" xr:uid="{8BAA4250-E5B6-45A7-B055-27C690C0BB4D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1" xr:uid="{5F1D32D4-FE22-4BBB-9124-A83F25D7B10C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2" xr:uid="{7DCE6407-1D4B-458D-9F16-D119F3DA4531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3" xr:uid="{5622EFFD-6961-46B9-92F9-A9F7F9F501C3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4" xr:uid="{567A7BE2-48F6-4505-A93F-FC36702A5071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5" xr:uid="{82EEC1F8-837B-403F-94AE-C37168C708AF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6" xr:uid="{1252DF70-56F5-4B0A-96AD-CCB51FD6A29E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7" xr:uid="{8D2849FA-C306-430E-B553-E6EC3E53C340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8" xr:uid="{55E344FD-60AA-4E7A-89CB-CE1549F3AB25}">
      <formula1>0</formula1>
      <formula2>1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5" xr:uid="{CF805B55-8D82-4AD1-94DD-30F111A176BC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6" xr:uid="{6D748ED7-5CCC-4589-80A7-EDFBD7CB59D9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7" xr:uid="{6F3CB843-40CD-4CD2-915E-50B4D0FA4396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8" xr:uid="{E53C51F4-9C3C-4ACC-8C10-4C5D51C78044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9" xr:uid="{F6867C02-CD52-43FA-90E5-728BAC2335E4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0" xr:uid="{2513BF39-C4BA-4DB2-AF40-406BDA5F5655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1" xr:uid="{E2BF93F4-D1C6-4A84-BF86-9DE0B8F95A7E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2" xr:uid="{206777AE-33BF-48F7-8D25-820CC03ED9B4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3" xr:uid="{2FCEACBB-6BA3-417D-98EE-B2D5E1406248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4" xr:uid="{9FF4BBAA-DBCA-4C91-8A6E-71D992A71D23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5" xr:uid="{CD44DD06-DB6A-4FCC-A1AD-18E99B28025A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6" xr:uid="{6EB683CE-8E02-41D3-8049-3E1991692055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7" xr:uid="{C4CC884B-EFDD-40C3-BE92-64B57FD1E629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8" xr:uid="{67469840-7517-44DA-97E4-7C6539D29398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9" xr:uid="{A0B6FE34-2550-4F6A-A499-B4BE7F279F96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0" xr:uid="{CD5DB48E-9A0B-4371-9BD2-59813D8EB896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1" xr:uid="{A627DA3D-9F68-441F-8888-89ABE78806A2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2" xr:uid="{F0BD2EE1-F035-4B00-8266-9994846DC69B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3" xr:uid="{A58D2C28-92FC-47E8-9149-650423D3E849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4" xr:uid="{38EC1D1E-365A-4015-8529-FAE3E48F962A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5" xr:uid="{91E15421-A5ED-4319-ADE4-E8AC40EF2582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6" xr:uid="{B035EDB0-6474-4126-B565-BF5E116EB6F9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7" xr:uid="{3ABD9615-CDDE-415C-B4C2-FD115407BC41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8" xr:uid="{C12C3C70-1849-498B-BECB-9E7D70004978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9" xr:uid="{A90DDCF7-7D20-4EE9-A72C-F67E0DBE92A8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0" xr:uid="{A0DD36BF-6B28-42FA-9488-C47828A9E427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1" xr:uid="{107AF2C4-E867-4A8E-859C-2D34340EE71E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2" xr:uid="{1F4F4568-A385-43DB-9CFD-1C3E3CB7681E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3" xr:uid="{9931BF73-AD94-420A-B14C-36A52F9CCCD9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4" xr:uid="{06D7BE43-0A35-401D-949C-9B841C40A725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5" xr:uid="{719C7169-03C3-46AF-9B36-ED1B8C89CC4F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6" xr:uid="{71F04704-2741-4FEB-A2C8-47237B2121A4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7" xr:uid="{31849F94-C15C-441B-89F7-4651AEF5AFE8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8" xr:uid="{060C3D0E-D08F-4774-B6D9-09B248367ABB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5" xr:uid="{39CDFE96-F43E-4BCF-9CBB-042904E69B16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6" xr:uid="{F5D073FE-E470-44C5-A252-70E59AF131C4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7" xr:uid="{3779FF6B-4A44-4052-940B-E30EAB52ECC4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8" xr:uid="{08354540-A808-4B62-AAD4-3022F7D690C4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9" xr:uid="{C01E50ED-7BEF-4B0F-B145-01641D44B333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0" xr:uid="{5D6BE5C7-22A4-4703-92E9-EBF7A58212E2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1" xr:uid="{0FA5E9DA-2712-49B7-B2B0-F9DFF0FE10CE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2" xr:uid="{2C73CF8C-8612-4934-ABF5-1B80608ABC47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3" xr:uid="{606104DA-59F4-4024-9DE7-D915C4B4B999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4" xr:uid="{5A9C4060-4BDF-430D-9385-362820321D94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5" xr:uid="{1ED58B8D-F494-4FB9-9DB4-D5826B34E161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6" xr:uid="{772C5365-31CE-41EE-82BF-CB2A6CD546AE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7" xr:uid="{298A5F1E-97AA-48AB-9B2E-ED2BC5EAB41D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8" xr:uid="{CC5B5516-1E56-42D2-A223-909A461E8F2C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9" xr:uid="{ADA11DB4-C9D8-461C-9A24-62D627C5A6FA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0" xr:uid="{855505F0-EAAB-410E-A091-9F842752C2D8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1" xr:uid="{6618DB25-6C87-4679-B9A4-64B94E0E5427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2" xr:uid="{B3F24AF9-0E6C-425C-BA48-6AD74CE1C575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3" xr:uid="{07D4EE76-6B39-4E8D-ABD4-81E5322E8D55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4" xr:uid="{B44A1611-4839-4E68-900F-930072979A8F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5" xr:uid="{0D4C32FF-3E42-4C1A-BDEA-660AD1F90496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6" xr:uid="{75998D6B-1C8A-4D46-93B6-4CCE7CF6155B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7" xr:uid="{DE9EA744-967B-49E8-8E81-FE60520E32DA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8" xr:uid="{CD290A32-2641-4863-917A-AF2E21990B1B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9" xr:uid="{3D080D2C-8C85-4A9E-A644-E9E28CD2ED64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0" xr:uid="{530044C2-7D01-4270-97EC-55A028135B94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1" xr:uid="{FD119FD6-2B49-4E66-A123-CEBBA00A2B18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2" xr:uid="{C09F4F42-E2EC-4EC0-B1B7-F9A1BA60227E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3" xr:uid="{F711FF3F-4D43-4C34-8A79-BC358D20D545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4" xr:uid="{F2AF5126-B9D7-4320-9DA7-69C691523834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5" xr:uid="{F8196FE9-908F-4D21-8A21-756E14E135A6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6" xr:uid="{1B2657F4-AF77-4B6E-BEB2-063ADD0F3315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7" xr:uid="{0155B827-12C1-4C9A-B31E-8D8F51B8386E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8" xr:uid="{78812FA3-FE3D-46AC-A855-0192188D8FBA}">
      <formula1>0</formula1>
      <formula2>99</formula2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5" xr:uid="{C83AB731-CD7F-40FA-9FDD-5CCECC186893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6" xr:uid="{7164BA37-C874-48F7-BD31-05D38FF4FF29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7" xr:uid="{55A8C85E-8696-46B7-AD54-F53D9C077E4A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8" xr:uid="{5724B7FF-ECD8-4322-BCD7-028F10B31E1D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9" xr:uid="{51D1FCBC-6133-4B8A-ADD6-2EF80D352A17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0" xr:uid="{1011617B-CA8C-435B-8BAA-698C1DEBA74E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1" xr:uid="{D90A1CDA-CCB6-4BEC-939A-2E63A65D981E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2" xr:uid="{0B8913BF-03D0-4D35-A438-4950D93B471F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3" xr:uid="{D1B2F8CD-8147-45E1-A507-58A27DDD4F7B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4" xr:uid="{B74932EE-7329-4712-83DB-E8DD19F24FAA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5" xr:uid="{D993A920-2B9F-4085-BA47-1E9FDE6A6885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6" xr:uid="{3274EA72-2803-4EC8-A2F5-E011EE692559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7" xr:uid="{22661211-667F-4A75-88C4-FE42C34470F1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8" xr:uid="{64D96496-C27D-43C2-ABFC-D6FCEAD42B18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9" xr:uid="{05D85C40-D89D-47CF-A542-03C9BA5691D3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0" xr:uid="{8A156860-394C-48D7-9C4C-D3728B431533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1" xr:uid="{B78423CA-1F75-45CC-851C-69196FC110D2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2" xr:uid="{49A6DD6E-84B5-4F35-BB71-41A7F5A2BF20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3" xr:uid="{C40CBB23-B377-4866-94FE-0AA199C5C910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4" xr:uid="{2A5F0ACB-41F6-49A5-BD19-4F8B13C8B66F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5" xr:uid="{C95AF86B-93D0-4863-A5E6-24896D5B82D3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6" xr:uid="{A8AA7D2E-4C27-4FBE-B44A-BB197A11F237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7" xr:uid="{A5ACEE09-056D-4A4F-951A-50C80735D860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8" xr:uid="{E3EBE875-D95E-49B0-A09D-34BB65C2ED86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9" xr:uid="{B8D7EBD5-F49B-4D24-B275-0D2E9B1D6CB5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0" xr:uid="{21688480-020B-45C8-AEB9-2F9212046205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1" xr:uid="{5CCDD4C5-A35A-464A-83B1-B7B2E99D6EFA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2" xr:uid="{71598A4B-4BC0-4129-A9D6-79245CCBB63E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3" xr:uid="{651A1F34-6A9C-44A8-8BE5-56D5BD26E8C9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4" xr:uid="{07D6576D-61E1-4C46-9A74-E897C7FE73E5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5" xr:uid="{E09AE459-D6DE-4274-9DDA-D5F4A5CEAA69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6" xr:uid="{1F9813C5-A908-49A5-A029-BCDABE525F16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7" xr:uid="{3FA20752-8359-406A-822E-9C0D1ACA000C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8" xr:uid="{56F56BB0-F12D-4479-BAE7-87DFB46AB8F2}">
      <formula1>JaNein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5" xr:uid="{F9AC0049-5686-4550-98D8-DBCDAC933EFB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6" xr:uid="{5922623A-6A5B-4F86-A0F0-DC62C93ADD27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7" xr:uid="{85AA9886-A9F4-41E8-9D25-A92710A8C987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8" xr:uid="{E1EEE258-2E43-43B2-BABF-C57533C57100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9" xr:uid="{8138BFA1-58CD-4A28-9DE9-1F6B0934518C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0" xr:uid="{A90DACA1-6536-4222-9E1A-49427B5C8DC1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1" xr:uid="{5B8BFCA4-1640-4933-A014-C1E4D24E6B6D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2" xr:uid="{7BB5EAFC-D0BD-4E4D-98B8-8A55536E0D73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3" xr:uid="{13A74922-80CB-49E8-B4E5-C023E1AD156F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4" xr:uid="{7F5C13F9-24C4-46AF-BC25-301629A6B85D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5" xr:uid="{7EF62737-636B-4246-B105-24339FF3E218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6" xr:uid="{9A6AEF75-E6CB-4D9F-BFF5-B437025F581B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7" xr:uid="{5704FFE3-33D1-4B3C-B210-5F7EC415E433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8" xr:uid="{5631AAAB-6E8A-431F-9BFE-849CDC6918C0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9" xr:uid="{BCC324AC-7003-4ADB-B706-5296026BE4FF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0" xr:uid="{4FA87EA6-C428-41DC-A6EB-CB239752E063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1" xr:uid="{767D026E-1CBB-4E35-8A1C-E5F78DFE6CA9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2" xr:uid="{AAA8F5A4-F71C-4EA2-A247-674131A44A6C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3" xr:uid="{5E83F283-2BE3-4D2A-A3BD-2A243C62932F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4" xr:uid="{BF9BA1AA-4B16-4ACF-A23F-41F9BB9CE876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5" xr:uid="{2EFD21A2-5C81-4B12-AB27-C7D283579BC4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6" xr:uid="{E2BF5912-7495-42B6-BB2C-A9F70E5ACB21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7" xr:uid="{67C9E74B-4DC4-491E-B991-5BC3C86209CD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8" xr:uid="{B0012076-9FE4-46AB-9416-E3D0D215C208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9" xr:uid="{71C3A9A6-92BC-4C19-A8F6-2191B6C08BBE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0" xr:uid="{C35F145F-E656-45FB-8A82-3A58D5D58BAF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1" xr:uid="{59165897-C869-4976-BABD-7CFF44033FB7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2" xr:uid="{6117335C-20CA-4801-95FE-4F5E9A7EBC25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3" xr:uid="{841D2D46-D394-4A81-B19D-5347516F65B6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4" xr:uid="{B1FAB204-17BE-4C2A-B91B-6170695FA5C7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5" xr:uid="{24A85EFB-7368-4B47-B8F0-8A5FFE6667DD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6" xr:uid="{0E919AD9-980E-4C23-B6A7-946DF6470942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7" xr:uid="{5BC26ACF-5474-450D-8EFE-9DAE93C7D28A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8" xr:uid="{58B286D8-F8C0-49CA-B10D-79CBAF4E6E2E}">
      <formula1>ListSoSchu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5" xr:uid="{70FBC9DB-9A44-4D90-ABFC-565EACAA9495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6" xr:uid="{9834A6B4-EC52-4FF5-8E12-613FB199593F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7" xr:uid="{3271CB12-E0E0-42F6-A972-A344B4F795C1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8" xr:uid="{4D410C3E-7D65-4148-97D9-65ED58630239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9" xr:uid="{31FAB4DC-17BA-4207-B57A-2551F4DCC329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0" xr:uid="{D0740631-130C-4C11-8E78-7874ECA6FE07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1" xr:uid="{5B55A827-D91D-45FB-92B1-99BEA1026F7A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2" xr:uid="{B187D963-BD23-450B-9C47-3987CB3300F8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3" xr:uid="{E239E9AE-1F0F-4586-9074-09F428FB71E2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4" xr:uid="{F901BDEF-6863-47EF-BA03-F71A45F948A5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5" xr:uid="{EF1077C4-B473-44DC-8550-BC22B3C030B3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6" xr:uid="{9926DD66-7EB6-45BE-9F6B-834F598EF9ED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7" xr:uid="{7AE33673-4B8E-4EE0-AA05-912A691E08A5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8" xr:uid="{A2AA30EF-BA4D-4C95-ABFE-1035FDB0D12C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9" xr:uid="{F611F274-7CEA-48C4-81D5-5E6A462E6705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0" xr:uid="{CB88B6B4-39E0-4793-86F0-E645EF9C6E95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1" xr:uid="{851C1793-8E95-4ECD-B2E4-67ADB3302FEE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2" xr:uid="{B2642319-D431-4A26-9D40-9797FBABA2CC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3" xr:uid="{B2A408CB-0806-4A5C-9DA2-818F82BE4B8B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4" xr:uid="{865A5A71-B912-423B-932A-A05469A33619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5" xr:uid="{4D4EB1D1-00DD-40BF-B8D4-205A44173A26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6" xr:uid="{4CD66D10-A8CC-449C-871D-57BCCA65711F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7" xr:uid="{223F4346-2288-4891-9C9F-9725A325B052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8" xr:uid="{09BFC35E-E7BE-4CED-B719-5A51882504BB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9" xr:uid="{F346F32F-3D61-419F-A59F-E50C8E90605F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0" xr:uid="{947C00DB-4E4D-4CBB-8920-77F0FA215F12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1" xr:uid="{446C0386-542A-481F-B6A0-48817F1E7617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2" xr:uid="{97A3FBBB-25FB-4F6B-9D57-DB2851A5632D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3" xr:uid="{BE86AFE3-FCD2-4869-B819-21992B665B74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4" xr:uid="{4905D562-DB6A-4D58-9F1E-6BD02C0B99C1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5" xr:uid="{80831C16-BC32-474F-A658-248436D2BA29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6" xr:uid="{F73A1C71-786D-4998-B060-18D167F1922F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7" xr:uid="{5BC0F213-8D6D-44C2-8382-6AEF0C4317F0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8" xr:uid="{8678CFB2-F476-4278-9C5D-1F13712C5DB8}">
      <formula1>ListSoControl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5" xr:uid="{C6A774D0-2396-48A4-B4C0-E4EDB0640574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6" xr:uid="{CF7871BB-1AED-4047-9B59-8FEB6F17DC3C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7" xr:uid="{8266792A-53ED-4687-9E2A-EA5E2C716764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8" xr:uid="{81F190C4-EE0F-4359-8FE3-05C125F57461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9" xr:uid="{2B69D886-8C0C-4581-9597-5DBBA66F9D1B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0" xr:uid="{A241D6BD-D984-4C26-AE98-0951F47A7315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1" xr:uid="{161A6D62-6288-4D81-8CC8-384349A9D29E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2" xr:uid="{FF288885-1F48-4216-B931-1AE2FAC5FC01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3" xr:uid="{6ABED190-DAAC-4D36-8891-B1D85EFE9B1A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4" xr:uid="{F34A184A-1411-4432-8635-305621278877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5" xr:uid="{43E9C89E-5635-4D85-B563-EFACDF2D2FC5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6" xr:uid="{7C2E21A7-632A-4C2B-A2F6-DCE14614060D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7" xr:uid="{2EF217F8-21D4-482B-9C38-9FD75D9FE525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8" xr:uid="{11A35262-74FB-44E5-A4CF-C87C415B1C02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9" xr:uid="{D337FEDC-A1EB-4255-86E9-2C8F926E2653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0" xr:uid="{8944DC45-6EE7-4585-8703-A473858C655D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1" xr:uid="{8DA25B97-AB0B-4212-8330-F4AA25CD0814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2" xr:uid="{2D28B8D2-0135-44E6-B3B8-23B551953395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3" xr:uid="{0E51D5F4-71AF-4CCD-9B1A-66257CF395C1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4" xr:uid="{2AC98831-7A14-4989-B1CE-38BEC5E14A50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5" xr:uid="{64787434-1CD4-4038-9E74-0A0608D7DAB6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6" xr:uid="{00052096-1AB0-4D8C-ADEB-61AA1315DE05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7" xr:uid="{D2AC5FD0-3F3A-4845-941E-CB66E21CE4A1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8" xr:uid="{7DC367A0-A46F-4D70-B0F8-F8DBC194F23E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9" xr:uid="{CE947D76-CDF5-44D5-893F-92263E020287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0" xr:uid="{869B6F0C-33B7-4C31-B612-A025F265B074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1" xr:uid="{2D34625E-8C70-490D-9241-2431017C70E7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2" xr:uid="{BAE54AF3-9993-445D-A419-8286276DD4E0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3" xr:uid="{945FC2AD-470A-48C7-BE27-77A0B3244D08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4" xr:uid="{E9B90DCA-E17A-4AB0-9B00-9D75DE94B8B3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5" xr:uid="{A144294B-EE7A-48CD-AF08-C5F56A6BB6FD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6" xr:uid="{8517BAF6-801E-4F86-B7BC-AD32DD581BDC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7" xr:uid="{0A29E8DA-48B5-40A9-AA7C-9CEAF19A7E4E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8" xr:uid="{83C15AF6-B747-4AC7-83FD-A5E6C553A6F0}">
      <formula1>ListHorizont</formula1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rgb="FFFFFF99"/>
    <pageSetUpPr fitToPage="1"/>
  </sheetPr>
  <dimension ref="A1:AM2403"/>
  <sheetViews>
    <sheetView showGridLines="0" zoomScaleNormal="100" workbookViewId="0">
      <selection activeCell="B5" sqref="B5"/>
    </sheetView>
  </sheetViews>
  <sheetFormatPr baseColWidth="10" defaultColWidth="8.88671875" defaultRowHeight="12.75" x14ac:dyDescent="0.2"/>
  <cols>
    <col min="1" max="1" width="2.77734375" style="40" bestFit="1" customWidth="1"/>
    <col min="2" max="3" width="25.5546875" style="40" customWidth="1"/>
    <col min="4" max="7" width="5.77734375" style="40" customWidth="1"/>
    <col min="8" max="8" width="6" style="40" customWidth="1"/>
    <col min="9" max="9" width="7.21875" style="40" customWidth="1"/>
    <col min="10" max="12" width="5.77734375" style="40" customWidth="1"/>
    <col min="13" max="17" width="6.77734375" style="40" customWidth="1"/>
    <col min="18" max="18" width="5.33203125" style="40" customWidth="1"/>
    <col min="19" max="19" width="6.77734375" style="40" hidden="1" customWidth="1"/>
    <col min="20" max="20" width="7.44140625" style="40" hidden="1" customWidth="1"/>
    <col min="21" max="21" width="6.77734375" style="40" hidden="1" customWidth="1"/>
    <col min="22" max="23" width="7.77734375" style="40" hidden="1" customWidth="1"/>
    <col min="24" max="32" width="6.77734375" style="40" hidden="1" customWidth="1"/>
    <col min="33" max="33" width="8.77734375" style="40" hidden="1" customWidth="1"/>
    <col min="34" max="34" width="10.109375" style="40" hidden="1" customWidth="1"/>
    <col min="35" max="35" width="10.33203125" style="40" hidden="1" customWidth="1"/>
    <col min="36" max="36" width="8.88671875" style="40" hidden="1" customWidth="1"/>
    <col min="37" max="16384" width="8.88671875" style="40"/>
  </cols>
  <sheetData>
    <row r="1" spans="1:39" ht="28.5" customHeight="1" x14ac:dyDescent="0.2">
      <c r="A1" s="150" t="str">
        <f>IF(Projektbez="","",Projektbez&amp;" - ")&amp;Texte!$B$57</f>
        <v>Locaux types et lumière du jour</v>
      </c>
      <c r="B1" s="151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8"/>
      <c r="N1" s="148"/>
      <c r="O1" s="148"/>
      <c r="P1" s="148"/>
      <c r="Q1" s="149"/>
      <c r="R1" s="149"/>
      <c r="S1" s="149"/>
      <c r="T1" s="149"/>
      <c r="U1" s="149"/>
      <c r="V1" s="149"/>
      <c r="W1" s="149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43"/>
      <c r="AL1" s="43"/>
      <c r="AM1" s="43"/>
    </row>
    <row r="2" spans="1:39" ht="9" customHeight="1" x14ac:dyDescent="0.2">
      <c r="A2" s="43"/>
      <c r="B2" s="43"/>
      <c r="C2" s="43"/>
      <c r="D2" s="152"/>
      <c r="E2" s="152"/>
      <c r="F2" s="152"/>
      <c r="G2" s="152"/>
      <c r="H2" s="152"/>
      <c r="I2" s="43"/>
      <c r="J2" s="152"/>
      <c r="K2" s="152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</row>
    <row r="3" spans="1:39" ht="18.75" customHeight="1" x14ac:dyDescent="0.2">
      <c r="A3" s="56"/>
      <c r="B3" s="252" t="str">
        <f>VLOOKUP(ADDRESS(ROW(),COLUMN(),4),MatrixTexteT3,2,FALSE)</f>
        <v>Locaux types</v>
      </c>
      <c r="C3" s="253"/>
      <c r="D3" s="298" t="str">
        <f>VLOOKUP(ADDRESS(ROW(),COLUMN(),4),MatrixTexteT3,2,FALSE)</f>
        <v>Donées du local</v>
      </c>
      <c r="E3" s="299"/>
      <c r="F3" s="299"/>
      <c r="G3" s="299"/>
      <c r="H3" s="299"/>
      <c r="I3" s="300"/>
      <c r="J3" s="298" t="str">
        <f>VLOOKUP(ADDRESS(ROW(),COLUMN(),4),MatrixTexteT3,2,FALSE)</f>
        <v>Fenêtres</v>
      </c>
      <c r="K3" s="299"/>
      <c r="L3" s="299"/>
      <c r="M3" s="299"/>
      <c r="N3" s="299"/>
      <c r="O3" s="299"/>
      <c r="P3" s="299"/>
      <c r="Q3" s="300"/>
      <c r="R3" s="239" t="str">
        <f>VLOOKUP(ADDRESS(ROW(),COLUMN(),4),MatrixTexteT3,2,FALSE)</f>
        <v>Rés.</v>
      </c>
      <c r="S3" s="298" t="s">
        <v>125</v>
      </c>
      <c r="T3" s="299"/>
      <c r="U3" s="299"/>
      <c r="V3" s="299"/>
      <c r="W3" s="300"/>
      <c r="X3" s="298" t="s">
        <v>36</v>
      </c>
      <c r="Y3" s="299"/>
      <c r="Z3" s="299"/>
      <c r="AA3" s="299"/>
      <c r="AB3" s="299"/>
      <c r="AC3" s="299"/>
      <c r="AD3" s="299"/>
      <c r="AE3" s="299"/>
      <c r="AF3" s="299"/>
      <c r="AG3" s="300"/>
      <c r="AH3" s="298" t="s">
        <v>124</v>
      </c>
      <c r="AI3" s="299"/>
      <c r="AJ3" s="300"/>
      <c r="AK3" s="139"/>
    </row>
    <row r="4" spans="1:39" s="41" customFormat="1" ht="46.5" customHeight="1" thickBot="1" x14ac:dyDescent="0.35">
      <c r="A4" s="124" t="s">
        <v>742</v>
      </c>
      <c r="B4" s="123" t="str">
        <f>VLOOKUP(ADDRESS(ROW(),COLUMN(),4),MatrixTexteT3,2,FALSE)</f>
        <v>Désignation du local
-</v>
      </c>
      <c r="C4" s="123" t="str">
        <f>VLOOKUP(ADDRESS(ROW(),COLUMN(),4),MatrixTexteT3,2,FALSE)</f>
        <v>Affectation standard
-</v>
      </c>
      <c r="D4" s="57" t="str">
        <f>VLOOKUP(ADDRESS(ROW(),COLUMN(),4),MatrixTexteT3,2,FALSE)</f>
        <v>Lon-gueur
m</v>
      </c>
      <c r="E4" s="57" t="str">
        <f>VLOOKUP(ADDRESS(ROW(),COLUMN(),4),MatrixTexteT3,2,FALSE)</f>
        <v>Pro-fondeur m</v>
      </c>
      <c r="F4" s="57" t="str">
        <f>VLOOKUP(ADDRESS(ROW(),COLUMN(),4),MatrixTexteT3,2,FALSE)</f>
        <v>Hauteur
m</v>
      </c>
      <c r="G4" s="57" t="str">
        <f>VLOOKUP(ADDRESS(ROW(),COLUMN(),4),MatrixTexteT3,2,FALSE)</f>
        <v>Surface nette
m2</v>
      </c>
      <c r="H4" s="57" t="str">
        <f>VLOOKUP(ADDRESS(ROW(),COLUMN(),4),MatrixTexteT3,2,FALSE)</f>
        <v>Nombre pce</v>
      </c>
      <c r="I4" s="57" t="str">
        <f>VLOOKUP(ADDRESS(ROW(),COLUMN(),4),MatrixTexteT3,2,FALSE)</f>
        <v>Mix de réflexion
-</v>
      </c>
      <c r="J4" s="57" t="str">
        <f>VLOOKUP(ADDRESS(ROW(),COLUMN(),4),MatrixTexteT3,2,FALSE)</f>
        <v>Type 1
-</v>
      </c>
      <c r="K4" s="57" t="str">
        <f t="shared" ref="K4:Q4" si="0">VLOOKUP(ADDRESS(ROW(),COLUMN(),4),MatrixTexteT3,2,FALSE)</f>
        <v>Nombre pce</v>
      </c>
      <c r="L4" s="57" t="str">
        <f t="shared" si="0"/>
        <v>Type 2
-</v>
      </c>
      <c r="M4" s="57" t="str">
        <f t="shared" si="0"/>
        <v>Nombre pce</v>
      </c>
      <c r="N4" s="57" t="str">
        <f t="shared" si="0"/>
        <v>Type 3
-</v>
      </c>
      <c r="O4" s="57" t="str">
        <f t="shared" si="0"/>
        <v>Nombre pce</v>
      </c>
      <c r="P4" s="57" t="str">
        <f t="shared" si="0"/>
        <v>Type 4
-</v>
      </c>
      <c r="Q4" s="57" t="str">
        <f t="shared" si="0"/>
        <v>Nombre pce</v>
      </c>
      <c r="R4" s="57" t="str">
        <f>VLOOKUP(ADDRESS(ROW(),COLUMN(),4),MatrixTexteT3,2,FALSE)</f>
        <v>Degré lum.
%</v>
      </c>
      <c r="S4" s="57" t="s">
        <v>152</v>
      </c>
      <c r="T4" s="57" t="s">
        <v>146</v>
      </c>
      <c r="U4" s="57" t="s">
        <v>127</v>
      </c>
      <c r="V4" s="57" t="s">
        <v>126</v>
      </c>
      <c r="W4" s="57" t="s">
        <v>891</v>
      </c>
      <c r="X4" s="57" t="s">
        <v>153</v>
      </c>
      <c r="Y4" s="57" t="s">
        <v>154</v>
      </c>
      <c r="Z4" s="57" t="s">
        <v>155</v>
      </c>
      <c r="AA4" s="57" t="s">
        <v>156</v>
      </c>
      <c r="AB4" s="57" t="s">
        <v>157</v>
      </c>
      <c r="AC4" s="57" t="s">
        <v>158</v>
      </c>
      <c r="AD4" s="57" t="s">
        <v>159</v>
      </c>
      <c r="AE4" s="57" t="s">
        <v>160</v>
      </c>
      <c r="AF4" s="57" t="s">
        <v>161</v>
      </c>
      <c r="AG4" s="57" t="s">
        <v>781</v>
      </c>
      <c r="AH4" s="57" t="s">
        <v>34</v>
      </c>
      <c r="AI4" s="57" t="s">
        <v>33</v>
      </c>
      <c r="AJ4" s="57" t="s">
        <v>35</v>
      </c>
      <c r="AK4" s="146"/>
    </row>
    <row r="5" spans="1:39" ht="14.25" thickTop="1" thickBot="1" x14ac:dyDescent="0.25">
      <c r="A5" s="58">
        <v>1</v>
      </c>
      <c r="B5" s="75"/>
      <c r="C5" s="68"/>
      <c r="D5" s="77"/>
      <c r="E5" s="77"/>
      <c r="F5" s="77"/>
      <c r="G5" s="77"/>
      <c r="H5" s="77"/>
      <c r="I5" s="70"/>
      <c r="J5" s="71"/>
      <c r="K5" s="79"/>
      <c r="L5" s="70"/>
      <c r="M5" s="79"/>
      <c r="N5" s="70"/>
      <c r="O5" s="79"/>
      <c r="P5" s="70"/>
      <c r="Q5" s="81"/>
      <c r="R5" s="242" t="str">
        <f>IF(AJ5&lt;&gt;0,AJ5,"")</f>
        <v/>
      </c>
      <c r="S5" s="65">
        <f>IF(OR(G5=0,G5=""),(D5*E5),G5)</f>
        <v>0</v>
      </c>
      <c r="T5" s="59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59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59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59">
        <f t="shared" ref="W5:W34" si="4">IF(J5="",0,VLOOKUP(J5,MatrixWindow,3,FALSE)*IF(VLOOKUP(J5,MatrixWindow,9,FALSE)=Ja,0,1)*K5)+IF(L5="",0,VLOOKUP(L5,MatrixWindow,3,FALSE)*IF(VLOOKUP(L5,MatrixWindow,9,FALSE)=Ja,0,1)*M5)+IF(N5="",0,VLOOKUP(N5,MatrixWindow,3,FALSE)*IF(VLOOKUP(N5,MatrixWindow,9,FALSE)=Ja,0,1)*O5)+IF(P5="",0,VLOOKUP(P5,MatrixWindow,3,FALSE)*IF(VLOOKUP(P5,MatrixWindow,9,FALSE)=Ja,0,1)*Q5)</f>
        <v>0</v>
      </c>
      <c r="X5" s="60">
        <f>IF(S5=0,0,T5/S5)</f>
        <v>0</v>
      </c>
      <c r="Y5" s="60">
        <f t="shared" ref="Y5:Y34" si="5">IF(C5="",0,MAX(0.175,0.35*(0.375+(VLOOKUP(C5,MatrixBeleuchtung,4,FALSE)/800))))</f>
        <v>0</v>
      </c>
      <c r="Z5" s="61">
        <f t="shared" ref="Z5:Z34" si="6">IF(I5="",0,VLOOKUP(I5,MatrixRaumReflex,2,FALSE))</f>
        <v>0</v>
      </c>
      <c r="AA5" s="62">
        <f>IF(T5=0,1,0.7/U5)</f>
        <v>1</v>
      </c>
      <c r="AB5" s="63">
        <f t="shared" ref="AB5:AB34" si="7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C5" s="61">
        <f t="shared" ref="AC5:AC34" si="8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D5" s="61">
        <f>ROUND(IF((F5-V5)&lt;2,1.8,0.8+(0.2/(F5-V5-1.8))),2)</f>
        <v>1.8</v>
      </c>
      <c r="AE5" s="61">
        <f t="shared" ref="AE5:AE34" si="9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F5" s="64">
        <f>MIN(11,2*Z5*AA5*AB5*AC5*MAX(AD5,AE5))</f>
        <v>0</v>
      </c>
      <c r="AG5" s="64">
        <f>IF(Y5=0,0,IF(X5&gt;Y5,AF5,0.5*(11-AF5)*COS(PI()*X5/Y5)+0.5*(11+AF5)))</f>
        <v>0</v>
      </c>
      <c r="AH5" s="65">
        <f>IF(C5="",0,IF(C5=Constants!$B$88,8.2,9))</f>
        <v>0</v>
      </c>
      <c r="AI5" s="66">
        <f>MIN(11-AG5,AH5)</f>
        <v>0</v>
      </c>
      <c r="AJ5" s="67">
        <f t="shared" ref="AJ5:AJ34" si="10">IF(OR(AND(AH5=0,AI5=0),AH5=0),0,IF(Typ=NewConstruction,AI5/AH5,IF((AI5/AH5)&gt;=FactorRenovation,((0.5*((AI5/AH5)-FactorRenovation))/(1-FactorRenovation)+0.5),(0.5*(AI5/AH5)/FactorRenovation))))</f>
        <v>0</v>
      </c>
      <c r="AK5" s="139"/>
    </row>
    <row r="6" spans="1:39" ht="14.25" thickTop="1" thickBot="1" x14ac:dyDescent="0.25">
      <c r="A6" s="58">
        <v>2</v>
      </c>
      <c r="B6" s="75"/>
      <c r="C6" s="68"/>
      <c r="D6" s="77"/>
      <c r="E6" s="77"/>
      <c r="F6" s="77"/>
      <c r="G6" s="77"/>
      <c r="H6" s="78"/>
      <c r="I6" s="70"/>
      <c r="J6" s="71"/>
      <c r="K6" s="79"/>
      <c r="L6" s="70"/>
      <c r="M6" s="79"/>
      <c r="N6" s="70"/>
      <c r="O6" s="79"/>
      <c r="P6" s="70"/>
      <c r="Q6" s="81"/>
      <c r="R6" s="242" t="str">
        <f t="shared" ref="R6:R34" si="11">IF(AJ6&lt;&gt;0,AJ6,"")</f>
        <v/>
      </c>
      <c r="S6" s="65">
        <f t="shared" ref="S6:S23" si="12">IF(OR(G6=0,G6=""),(D6*E6),G6)</f>
        <v>0</v>
      </c>
      <c r="T6" s="59">
        <f t="shared" si="1"/>
        <v>0</v>
      </c>
      <c r="U6" s="59">
        <f t="shared" si="2"/>
        <v>0</v>
      </c>
      <c r="V6" s="59">
        <f t="shared" si="3"/>
        <v>0</v>
      </c>
      <c r="W6" s="59">
        <f t="shared" si="4"/>
        <v>0</v>
      </c>
      <c r="X6" s="60">
        <f>IF(S6=0,0,T6/S6)</f>
        <v>0</v>
      </c>
      <c r="Y6" s="60">
        <f t="shared" si="5"/>
        <v>0</v>
      </c>
      <c r="Z6" s="61">
        <f t="shared" si="6"/>
        <v>0</v>
      </c>
      <c r="AA6" s="62">
        <f t="shared" ref="AA6:AA23" si="13">IF(T6=0,1,0.7/U6)</f>
        <v>1</v>
      </c>
      <c r="AB6" s="63">
        <f t="shared" si="7"/>
        <v>0</v>
      </c>
      <c r="AC6" s="61">
        <f t="shared" si="8"/>
        <v>0</v>
      </c>
      <c r="AD6" s="61">
        <f t="shared" ref="AD6:AD23" si="14">ROUND(IF((F6-V6)&lt;2,1.8,0.8+(0.2/(F6-V6-1.8))),2)</f>
        <v>1.8</v>
      </c>
      <c r="AE6" s="61">
        <f t="shared" si="9"/>
        <v>0</v>
      </c>
      <c r="AF6" s="64">
        <f t="shared" ref="AF6:AF23" si="15">MIN(11,2*Z6*AA6*AB6*AC6*MAX(AD6,AE6))</f>
        <v>0</v>
      </c>
      <c r="AG6" s="64">
        <f t="shared" ref="AG6:AG34" si="16">IF(Y6=0,0,IF(X6&gt;Y6,AF6,0.5*(11-AF6)*COS(PI()*X6/Y6)+0.5*(11+AF6)))</f>
        <v>0</v>
      </c>
      <c r="AH6" s="65">
        <f>IF(C6="",0,IF(C6=Constants!$B$88,8.2,9))</f>
        <v>0</v>
      </c>
      <c r="AI6" s="66">
        <f t="shared" ref="AI6:AI23" si="17">MIN(11-AG6,AH6)</f>
        <v>0</v>
      </c>
      <c r="AJ6" s="67">
        <f t="shared" si="10"/>
        <v>0</v>
      </c>
      <c r="AK6" s="139"/>
    </row>
    <row r="7" spans="1:39" ht="14.25" thickTop="1" thickBot="1" x14ac:dyDescent="0.25">
      <c r="A7" s="58">
        <v>3</v>
      </c>
      <c r="B7" s="75"/>
      <c r="C7" s="68"/>
      <c r="D7" s="77"/>
      <c r="E7" s="77"/>
      <c r="F7" s="77"/>
      <c r="G7" s="77"/>
      <c r="H7" s="78"/>
      <c r="I7" s="70"/>
      <c r="J7" s="71"/>
      <c r="K7" s="79"/>
      <c r="L7" s="70"/>
      <c r="M7" s="79"/>
      <c r="N7" s="70"/>
      <c r="O7" s="79"/>
      <c r="P7" s="70"/>
      <c r="Q7" s="81"/>
      <c r="R7" s="242" t="str">
        <f t="shared" si="11"/>
        <v/>
      </c>
      <c r="S7" s="65">
        <f t="shared" si="12"/>
        <v>0</v>
      </c>
      <c r="T7" s="59">
        <f t="shared" si="1"/>
        <v>0</v>
      </c>
      <c r="U7" s="59">
        <f t="shared" si="2"/>
        <v>0</v>
      </c>
      <c r="V7" s="59">
        <f t="shared" si="3"/>
        <v>0</v>
      </c>
      <c r="W7" s="59">
        <f t="shared" si="4"/>
        <v>0</v>
      </c>
      <c r="X7" s="60">
        <f t="shared" ref="X7:X23" si="18">IF(S7=0,0,T7/S7)</f>
        <v>0</v>
      </c>
      <c r="Y7" s="60">
        <f t="shared" si="5"/>
        <v>0</v>
      </c>
      <c r="Z7" s="61">
        <f t="shared" si="6"/>
        <v>0</v>
      </c>
      <c r="AA7" s="62">
        <f t="shared" si="13"/>
        <v>1</v>
      </c>
      <c r="AB7" s="63">
        <f t="shared" si="7"/>
        <v>0</v>
      </c>
      <c r="AC7" s="61">
        <f t="shared" si="8"/>
        <v>0</v>
      </c>
      <c r="AD7" s="61">
        <f t="shared" si="14"/>
        <v>1.8</v>
      </c>
      <c r="AE7" s="61">
        <f t="shared" si="9"/>
        <v>0</v>
      </c>
      <c r="AF7" s="64">
        <f t="shared" si="15"/>
        <v>0</v>
      </c>
      <c r="AG7" s="64">
        <f t="shared" si="16"/>
        <v>0</v>
      </c>
      <c r="AH7" s="65">
        <f>IF(C7="",0,IF(C7=Constants!$B$88,8.2,9))</f>
        <v>0</v>
      </c>
      <c r="AI7" s="66">
        <f t="shared" si="17"/>
        <v>0</v>
      </c>
      <c r="AJ7" s="67">
        <f t="shared" si="10"/>
        <v>0</v>
      </c>
      <c r="AK7" s="139"/>
    </row>
    <row r="8" spans="1:39" ht="14.25" thickTop="1" thickBot="1" x14ac:dyDescent="0.25">
      <c r="A8" s="58">
        <v>4</v>
      </c>
      <c r="B8" s="75"/>
      <c r="C8" s="68"/>
      <c r="D8" s="77"/>
      <c r="E8" s="77"/>
      <c r="F8" s="77"/>
      <c r="G8" s="77"/>
      <c r="H8" s="78"/>
      <c r="I8" s="72"/>
      <c r="J8" s="71"/>
      <c r="K8" s="79"/>
      <c r="L8" s="74"/>
      <c r="M8" s="79"/>
      <c r="N8" s="70"/>
      <c r="O8" s="79"/>
      <c r="P8" s="70"/>
      <c r="Q8" s="81"/>
      <c r="R8" s="242" t="str">
        <f t="shared" si="11"/>
        <v/>
      </c>
      <c r="S8" s="65">
        <f t="shared" si="12"/>
        <v>0</v>
      </c>
      <c r="T8" s="59">
        <f t="shared" si="1"/>
        <v>0</v>
      </c>
      <c r="U8" s="59">
        <f t="shared" si="2"/>
        <v>0</v>
      </c>
      <c r="V8" s="59">
        <f t="shared" si="3"/>
        <v>0</v>
      </c>
      <c r="W8" s="59">
        <f t="shared" si="4"/>
        <v>0</v>
      </c>
      <c r="X8" s="60">
        <f t="shared" si="18"/>
        <v>0</v>
      </c>
      <c r="Y8" s="60">
        <f t="shared" si="5"/>
        <v>0</v>
      </c>
      <c r="Z8" s="61">
        <f t="shared" si="6"/>
        <v>0</v>
      </c>
      <c r="AA8" s="62">
        <f t="shared" si="13"/>
        <v>1</v>
      </c>
      <c r="AB8" s="63">
        <f t="shared" si="7"/>
        <v>0</v>
      </c>
      <c r="AC8" s="61">
        <f t="shared" si="8"/>
        <v>0</v>
      </c>
      <c r="AD8" s="61">
        <f t="shared" si="14"/>
        <v>1.8</v>
      </c>
      <c r="AE8" s="61">
        <f t="shared" si="9"/>
        <v>0</v>
      </c>
      <c r="AF8" s="64">
        <f t="shared" si="15"/>
        <v>0</v>
      </c>
      <c r="AG8" s="64">
        <f t="shared" si="16"/>
        <v>0</v>
      </c>
      <c r="AH8" s="65">
        <f>IF(C8="",0,IF(C8=Constants!$B$88,8.2,9))</f>
        <v>0</v>
      </c>
      <c r="AI8" s="66">
        <f t="shared" si="17"/>
        <v>0</v>
      </c>
      <c r="AJ8" s="67">
        <f t="shared" si="10"/>
        <v>0</v>
      </c>
      <c r="AK8" s="139"/>
    </row>
    <row r="9" spans="1:39" ht="14.25" thickTop="1" thickBot="1" x14ac:dyDescent="0.25">
      <c r="A9" s="58">
        <v>5</v>
      </c>
      <c r="B9" s="75"/>
      <c r="C9" s="68"/>
      <c r="D9" s="77"/>
      <c r="E9" s="77"/>
      <c r="F9" s="77"/>
      <c r="G9" s="77"/>
      <c r="H9" s="78"/>
      <c r="I9" s="72"/>
      <c r="J9" s="71"/>
      <c r="K9" s="79"/>
      <c r="L9" s="72"/>
      <c r="M9" s="79"/>
      <c r="N9" s="70"/>
      <c r="O9" s="79"/>
      <c r="P9" s="70"/>
      <c r="Q9" s="81"/>
      <c r="R9" s="242" t="str">
        <f t="shared" si="11"/>
        <v/>
      </c>
      <c r="S9" s="65">
        <f t="shared" si="12"/>
        <v>0</v>
      </c>
      <c r="T9" s="59">
        <f t="shared" si="1"/>
        <v>0</v>
      </c>
      <c r="U9" s="59">
        <f t="shared" si="2"/>
        <v>0</v>
      </c>
      <c r="V9" s="59">
        <f t="shared" si="3"/>
        <v>0</v>
      </c>
      <c r="W9" s="59">
        <f t="shared" si="4"/>
        <v>0</v>
      </c>
      <c r="X9" s="60">
        <f t="shared" si="18"/>
        <v>0</v>
      </c>
      <c r="Y9" s="60">
        <f t="shared" si="5"/>
        <v>0</v>
      </c>
      <c r="Z9" s="61">
        <f t="shared" si="6"/>
        <v>0</v>
      </c>
      <c r="AA9" s="62">
        <f t="shared" si="13"/>
        <v>1</v>
      </c>
      <c r="AB9" s="63">
        <f t="shared" si="7"/>
        <v>0</v>
      </c>
      <c r="AC9" s="61">
        <f t="shared" si="8"/>
        <v>0</v>
      </c>
      <c r="AD9" s="61">
        <f t="shared" si="14"/>
        <v>1.8</v>
      </c>
      <c r="AE9" s="61">
        <f t="shared" si="9"/>
        <v>0</v>
      </c>
      <c r="AF9" s="64">
        <f t="shared" si="15"/>
        <v>0</v>
      </c>
      <c r="AG9" s="64">
        <f t="shared" si="16"/>
        <v>0</v>
      </c>
      <c r="AH9" s="65">
        <f>IF(C9="",0,IF(C9=Constants!$B$88,8.2,9))</f>
        <v>0</v>
      </c>
      <c r="AI9" s="66">
        <f t="shared" si="17"/>
        <v>0</v>
      </c>
      <c r="AJ9" s="67">
        <f t="shared" si="10"/>
        <v>0</v>
      </c>
      <c r="AK9" s="139"/>
    </row>
    <row r="10" spans="1:39" ht="14.25" thickTop="1" thickBot="1" x14ac:dyDescent="0.25">
      <c r="A10" s="58">
        <v>6</v>
      </c>
      <c r="B10" s="75"/>
      <c r="C10" s="68"/>
      <c r="D10" s="77"/>
      <c r="E10" s="77"/>
      <c r="F10" s="77"/>
      <c r="G10" s="77"/>
      <c r="H10" s="78"/>
      <c r="I10" s="72"/>
      <c r="J10" s="71"/>
      <c r="K10" s="79"/>
      <c r="L10" s="74"/>
      <c r="M10" s="79"/>
      <c r="N10" s="70"/>
      <c r="O10" s="79"/>
      <c r="P10" s="70"/>
      <c r="Q10" s="81"/>
      <c r="R10" s="242" t="str">
        <f t="shared" si="11"/>
        <v/>
      </c>
      <c r="S10" s="65">
        <f t="shared" si="12"/>
        <v>0</v>
      </c>
      <c r="T10" s="59">
        <f t="shared" si="1"/>
        <v>0</v>
      </c>
      <c r="U10" s="59">
        <f t="shared" si="2"/>
        <v>0</v>
      </c>
      <c r="V10" s="59">
        <f t="shared" si="3"/>
        <v>0</v>
      </c>
      <c r="W10" s="59">
        <f t="shared" si="4"/>
        <v>0</v>
      </c>
      <c r="X10" s="60">
        <f t="shared" si="18"/>
        <v>0</v>
      </c>
      <c r="Y10" s="60">
        <f t="shared" si="5"/>
        <v>0</v>
      </c>
      <c r="Z10" s="61">
        <f t="shared" si="6"/>
        <v>0</v>
      </c>
      <c r="AA10" s="62">
        <f t="shared" si="13"/>
        <v>1</v>
      </c>
      <c r="AB10" s="63">
        <f t="shared" si="7"/>
        <v>0</v>
      </c>
      <c r="AC10" s="61">
        <f t="shared" si="8"/>
        <v>0</v>
      </c>
      <c r="AD10" s="61">
        <f t="shared" si="14"/>
        <v>1.8</v>
      </c>
      <c r="AE10" s="61">
        <f t="shared" si="9"/>
        <v>0</v>
      </c>
      <c r="AF10" s="64">
        <f t="shared" si="15"/>
        <v>0</v>
      </c>
      <c r="AG10" s="64">
        <f t="shared" si="16"/>
        <v>0</v>
      </c>
      <c r="AH10" s="65">
        <f>IF(C10="",0,IF(C10=Constants!$B$88,8.2,9))</f>
        <v>0</v>
      </c>
      <c r="AI10" s="66">
        <f t="shared" si="17"/>
        <v>0</v>
      </c>
      <c r="AJ10" s="67">
        <f t="shared" si="10"/>
        <v>0</v>
      </c>
      <c r="AK10" s="139"/>
    </row>
    <row r="11" spans="1:39" ht="14.25" thickTop="1" thickBot="1" x14ac:dyDescent="0.25">
      <c r="A11" s="58">
        <v>7</v>
      </c>
      <c r="B11" s="75"/>
      <c r="C11" s="68"/>
      <c r="D11" s="77"/>
      <c r="E11" s="77"/>
      <c r="F11" s="77"/>
      <c r="G11" s="77"/>
      <c r="H11" s="78"/>
      <c r="I11" s="72"/>
      <c r="J11" s="71"/>
      <c r="K11" s="79"/>
      <c r="L11" s="74"/>
      <c r="M11" s="79"/>
      <c r="N11" s="70"/>
      <c r="O11" s="79"/>
      <c r="P11" s="70"/>
      <c r="Q11" s="81"/>
      <c r="R11" s="242" t="str">
        <f t="shared" si="11"/>
        <v/>
      </c>
      <c r="S11" s="65">
        <f t="shared" si="12"/>
        <v>0</v>
      </c>
      <c r="T11" s="59">
        <f t="shared" si="1"/>
        <v>0</v>
      </c>
      <c r="U11" s="59">
        <f t="shared" si="2"/>
        <v>0</v>
      </c>
      <c r="V11" s="59">
        <f t="shared" si="3"/>
        <v>0</v>
      </c>
      <c r="W11" s="59">
        <f t="shared" si="4"/>
        <v>0</v>
      </c>
      <c r="X11" s="60">
        <f t="shared" si="18"/>
        <v>0</v>
      </c>
      <c r="Y11" s="60">
        <f t="shared" si="5"/>
        <v>0</v>
      </c>
      <c r="Z11" s="61">
        <f t="shared" si="6"/>
        <v>0</v>
      </c>
      <c r="AA11" s="62">
        <f t="shared" si="13"/>
        <v>1</v>
      </c>
      <c r="AB11" s="63">
        <f t="shared" si="7"/>
        <v>0</v>
      </c>
      <c r="AC11" s="61">
        <f t="shared" si="8"/>
        <v>0</v>
      </c>
      <c r="AD11" s="61">
        <f t="shared" si="14"/>
        <v>1.8</v>
      </c>
      <c r="AE11" s="61">
        <f t="shared" si="9"/>
        <v>0</v>
      </c>
      <c r="AF11" s="64">
        <f t="shared" si="15"/>
        <v>0</v>
      </c>
      <c r="AG11" s="64">
        <f t="shared" si="16"/>
        <v>0</v>
      </c>
      <c r="AH11" s="65">
        <f>IF(C11="",0,IF(C11=Constants!$B$88,8.2,9))</f>
        <v>0</v>
      </c>
      <c r="AI11" s="66">
        <f t="shared" si="17"/>
        <v>0</v>
      </c>
      <c r="AJ11" s="67">
        <f t="shared" si="10"/>
        <v>0</v>
      </c>
      <c r="AK11" s="139"/>
    </row>
    <row r="12" spans="1:39" ht="14.25" thickTop="1" thickBot="1" x14ac:dyDescent="0.25">
      <c r="A12" s="58">
        <v>8</v>
      </c>
      <c r="B12" s="75"/>
      <c r="C12" s="68"/>
      <c r="D12" s="77"/>
      <c r="E12" s="77"/>
      <c r="F12" s="77"/>
      <c r="G12" s="77"/>
      <c r="H12" s="78"/>
      <c r="I12" s="72"/>
      <c r="J12" s="71"/>
      <c r="K12" s="79"/>
      <c r="L12" s="74"/>
      <c r="M12" s="79"/>
      <c r="N12" s="74"/>
      <c r="O12" s="79"/>
      <c r="P12" s="74"/>
      <c r="Q12" s="81"/>
      <c r="R12" s="242" t="str">
        <f t="shared" si="11"/>
        <v/>
      </c>
      <c r="S12" s="65">
        <f t="shared" si="12"/>
        <v>0</v>
      </c>
      <c r="T12" s="59">
        <f t="shared" si="1"/>
        <v>0</v>
      </c>
      <c r="U12" s="59">
        <f t="shared" si="2"/>
        <v>0</v>
      </c>
      <c r="V12" s="59">
        <f t="shared" si="3"/>
        <v>0</v>
      </c>
      <c r="W12" s="59">
        <f t="shared" si="4"/>
        <v>0</v>
      </c>
      <c r="X12" s="60">
        <f t="shared" si="18"/>
        <v>0</v>
      </c>
      <c r="Y12" s="60">
        <f t="shared" si="5"/>
        <v>0</v>
      </c>
      <c r="Z12" s="61">
        <f t="shared" si="6"/>
        <v>0</v>
      </c>
      <c r="AA12" s="62">
        <f t="shared" si="13"/>
        <v>1</v>
      </c>
      <c r="AB12" s="63">
        <f t="shared" si="7"/>
        <v>0</v>
      </c>
      <c r="AC12" s="61">
        <f t="shared" si="8"/>
        <v>0</v>
      </c>
      <c r="AD12" s="61">
        <f t="shared" si="14"/>
        <v>1.8</v>
      </c>
      <c r="AE12" s="61">
        <f t="shared" si="9"/>
        <v>0</v>
      </c>
      <c r="AF12" s="64">
        <f t="shared" si="15"/>
        <v>0</v>
      </c>
      <c r="AG12" s="64">
        <f t="shared" si="16"/>
        <v>0</v>
      </c>
      <c r="AH12" s="65">
        <f>IF(C12="",0,IF(C12=Constants!$B$88,8.2,9))</f>
        <v>0</v>
      </c>
      <c r="AI12" s="66">
        <f t="shared" si="17"/>
        <v>0</v>
      </c>
      <c r="AJ12" s="67">
        <f t="shared" si="10"/>
        <v>0</v>
      </c>
      <c r="AK12" s="139"/>
    </row>
    <row r="13" spans="1:39" ht="14.25" thickTop="1" thickBot="1" x14ac:dyDescent="0.25">
      <c r="A13" s="58">
        <v>9</v>
      </c>
      <c r="B13" s="75"/>
      <c r="C13" s="68"/>
      <c r="D13" s="77"/>
      <c r="E13" s="77"/>
      <c r="F13" s="77"/>
      <c r="G13" s="77"/>
      <c r="H13" s="78"/>
      <c r="I13" s="72"/>
      <c r="J13" s="71"/>
      <c r="K13" s="79"/>
      <c r="L13" s="74"/>
      <c r="M13" s="79"/>
      <c r="N13" s="74"/>
      <c r="O13" s="79"/>
      <c r="P13" s="74"/>
      <c r="Q13" s="81"/>
      <c r="R13" s="242" t="str">
        <f t="shared" si="11"/>
        <v/>
      </c>
      <c r="S13" s="65">
        <f t="shared" si="12"/>
        <v>0</v>
      </c>
      <c r="T13" s="59">
        <f t="shared" si="1"/>
        <v>0</v>
      </c>
      <c r="U13" s="59">
        <f t="shared" si="2"/>
        <v>0</v>
      </c>
      <c r="V13" s="59">
        <f t="shared" si="3"/>
        <v>0</v>
      </c>
      <c r="W13" s="59">
        <f t="shared" si="4"/>
        <v>0</v>
      </c>
      <c r="X13" s="60">
        <f t="shared" si="18"/>
        <v>0</v>
      </c>
      <c r="Y13" s="60">
        <f t="shared" si="5"/>
        <v>0</v>
      </c>
      <c r="Z13" s="61">
        <f t="shared" si="6"/>
        <v>0</v>
      </c>
      <c r="AA13" s="62">
        <f t="shared" si="13"/>
        <v>1</v>
      </c>
      <c r="AB13" s="63">
        <f t="shared" si="7"/>
        <v>0</v>
      </c>
      <c r="AC13" s="61">
        <f t="shared" si="8"/>
        <v>0</v>
      </c>
      <c r="AD13" s="61">
        <f t="shared" si="14"/>
        <v>1.8</v>
      </c>
      <c r="AE13" s="61">
        <f t="shared" si="9"/>
        <v>0</v>
      </c>
      <c r="AF13" s="64">
        <f t="shared" si="15"/>
        <v>0</v>
      </c>
      <c r="AG13" s="64">
        <f t="shared" si="16"/>
        <v>0</v>
      </c>
      <c r="AH13" s="65">
        <f>IF(C13="",0,IF(C13=Constants!$B$88,8.2,9))</f>
        <v>0</v>
      </c>
      <c r="AI13" s="66">
        <f t="shared" si="17"/>
        <v>0</v>
      </c>
      <c r="AJ13" s="67">
        <f t="shared" si="10"/>
        <v>0</v>
      </c>
      <c r="AK13" s="139"/>
    </row>
    <row r="14" spans="1:39" ht="14.25" thickTop="1" thickBot="1" x14ac:dyDescent="0.25">
      <c r="A14" s="58">
        <v>10</v>
      </c>
      <c r="B14" s="75"/>
      <c r="C14" s="68"/>
      <c r="D14" s="78"/>
      <c r="E14" s="78"/>
      <c r="F14" s="77"/>
      <c r="G14" s="78"/>
      <c r="H14" s="78"/>
      <c r="I14" s="72"/>
      <c r="J14" s="71"/>
      <c r="K14" s="79"/>
      <c r="L14" s="74"/>
      <c r="M14" s="79"/>
      <c r="N14" s="74"/>
      <c r="O14" s="79"/>
      <c r="P14" s="74"/>
      <c r="Q14" s="81"/>
      <c r="R14" s="242" t="str">
        <f t="shared" si="11"/>
        <v/>
      </c>
      <c r="S14" s="65">
        <f t="shared" si="12"/>
        <v>0</v>
      </c>
      <c r="T14" s="59">
        <f t="shared" si="1"/>
        <v>0</v>
      </c>
      <c r="U14" s="59">
        <f t="shared" si="2"/>
        <v>0</v>
      </c>
      <c r="V14" s="59">
        <f t="shared" si="3"/>
        <v>0</v>
      </c>
      <c r="W14" s="59">
        <f t="shared" si="4"/>
        <v>0</v>
      </c>
      <c r="X14" s="60">
        <f t="shared" si="18"/>
        <v>0</v>
      </c>
      <c r="Y14" s="60">
        <f t="shared" si="5"/>
        <v>0</v>
      </c>
      <c r="Z14" s="61">
        <f t="shared" si="6"/>
        <v>0</v>
      </c>
      <c r="AA14" s="62">
        <f t="shared" si="13"/>
        <v>1</v>
      </c>
      <c r="AB14" s="63">
        <f t="shared" si="7"/>
        <v>0</v>
      </c>
      <c r="AC14" s="61">
        <f t="shared" si="8"/>
        <v>0</v>
      </c>
      <c r="AD14" s="61">
        <f t="shared" si="14"/>
        <v>1.8</v>
      </c>
      <c r="AE14" s="61">
        <f t="shared" si="9"/>
        <v>0</v>
      </c>
      <c r="AF14" s="64">
        <f t="shared" si="15"/>
        <v>0</v>
      </c>
      <c r="AG14" s="64">
        <f t="shared" si="16"/>
        <v>0</v>
      </c>
      <c r="AH14" s="65">
        <f>IF(C14="",0,IF(C14=Constants!$B$88,8.2,9))</f>
        <v>0</v>
      </c>
      <c r="AI14" s="66">
        <f t="shared" si="17"/>
        <v>0</v>
      </c>
      <c r="AJ14" s="67">
        <f t="shared" si="10"/>
        <v>0</v>
      </c>
      <c r="AK14" s="139"/>
    </row>
    <row r="15" spans="1:39" ht="14.25" thickTop="1" thickBot="1" x14ac:dyDescent="0.25">
      <c r="A15" s="58">
        <v>11</v>
      </c>
      <c r="B15" s="75"/>
      <c r="C15" s="68"/>
      <c r="D15" s="78"/>
      <c r="E15" s="78"/>
      <c r="F15" s="77"/>
      <c r="G15" s="78"/>
      <c r="H15" s="78"/>
      <c r="I15" s="72"/>
      <c r="J15" s="71"/>
      <c r="K15" s="79"/>
      <c r="L15" s="74"/>
      <c r="M15" s="79"/>
      <c r="N15" s="74"/>
      <c r="O15" s="79"/>
      <c r="P15" s="74"/>
      <c r="Q15" s="81"/>
      <c r="R15" s="242" t="str">
        <f t="shared" si="11"/>
        <v/>
      </c>
      <c r="S15" s="65">
        <f t="shared" si="12"/>
        <v>0</v>
      </c>
      <c r="T15" s="59">
        <f t="shared" si="1"/>
        <v>0</v>
      </c>
      <c r="U15" s="59">
        <f t="shared" si="2"/>
        <v>0</v>
      </c>
      <c r="V15" s="59">
        <f t="shared" si="3"/>
        <v>0</v>
      </c>
      <c r="W15" s="59">
        <f t="shared" si="4"/>
        <v>0</v>
      </c>
      <c r="X15" s="60">
        <f t="shared" si="18"/>
        <v>0</v>
      </c>
      <c r="Y15" s="60">
        <f t="shared" si="5"/>
        <v>0</v>
      </c>
      <c r="Z15" s="61">
        <f t="shared" si="6"/>
        <v>0</v>
      </c>
      <c r="AA15" s="62">
        <f t="shared" si="13"/>
        <v>1</v>
      </c>
      <c r="AB15" s="63">
        <f t="shared" si="7"/>
        <v>0</v>
      </c>
      <c r="AC15" s="61">
        <f t="shared" si="8"/>
        <v>0</v>
      </c>
      <c r="AD15" s="61">
        <f t="shared" si="14"/>
        <v>1.8</v>
      </c>
      <c r="AE15" s="61">
        <f t="shared" si="9"/>
        <v>0</v>
      </c>
      <c r="AF15" s="64">
        <f t="shared" si="15"/>
        <v>0</v>
      </c>
      <c r="AG15" s="64">
        <f t="shared" si="16"/>
        <v>0</v>
      </c>
      <c r="AH15" s="65">
        <f>IF(C15="",0,IF(C15=Constants!$B$88,8.2,9))</f>
        <v>0</v>
      </c>
      <c r="AI15" s="66">
        <f t="shared" si="17"/>
        <v>0</v>
      </c>
      <c r="AJ15" s="67">
        <f t="shared" si="10"/>
        <v>0</v>
      </c>
      <c r="AK15" s="139"/>
    </row>
    <row r="16" spans="1:39" ht="14.25" thickTop="1" thickBot="1" x14ac:dyDescent="0.25">
      <c r="A16" s="58">
        <v>12</v>
      </c>
      <c r="B16" s="75"/>
      <c r="C16" s="68"/>
      <c r="D16" s="78"/>
      <c r="E16" s="78"/>
      <c r="F16" s="77"/>
      <c r="G16" s="78"/>
      <c r="H16" s="78"/>
      <c r="I16" s="72"/>
      <c r="J16" s="71"/>
      <c r="K16" s="79"/>
      <c r="L16" s="74"/>
      <c r="M16" s="79"/>
      <c r="N16" s="74"/>
      <c r="O16" s="79"/>
      <c r="P16" s="74"/>
      <c r="Q16" s="81"/>
      <c r="R16" s="242" t="str">
        <f t="shared" si="11"/>
        <v/>
      </c>
      <c r="S16" s="65">
        <f t="shared" si="12"/>
        <v>0</v>
      </c>
      <c r="T16" s="59">
        <f t="shared" si="1"/>
        <v>0</v>
      </c>
      <c r="U16" s="59">
        <f t="shared" si="2"/>
        <v>0</v>
      </c>
      <c r="V16" s="59">
        <f t="shared" si="3"/>
        <v>0</v>
      </c>
      <c r="W16" s="59">
        <f t="shared" si="4"/>
        <v>0</v>
      </c>
      <c r="X16" s="60">
        <f t="shared" si="18"/>
        <v>0</v>
      </c>
      <c r="Y16" s="60">
        <f t="shared" si="5"/>
        <v>0</v>
      </c>
      <c r="Z16" s="61">
        <f t="shared" si="6"/>
        <v>0</v>
      </c>
      <c r="AA16" s="62">
        <f t="shared" si="13"/>
        <v>1</v>
      </c>
      <c r="AB16" s="63">
        <f t="shared" si="7"/>
        <v>0</v>
      </c>
      <c r="AC16" s="61">
        <f t="shared" si="8"/>
        <v>0</v>
      </c>
      <c r="AD16" s="61">
        <f t="shared" si="14"/>
        <v>1.8</v>
      </c>
      <c r="AE16" s="61">
        <f t="shared" si="9"/>
        <v>0</v>
      </c>
      <c r="AF16" s="64">
        <f t="shared" si="15"/>
        <v>0</v>
      </c>
      <c r="AG16" s="64">
        <f t="shared" si="16"/>
        <v>0</v>
      </c>
      <c r="AH16" s="65">
        <f>IF(C16="",0,IF(C16=Constants!$B$88,8.2,9))</f>
        <v>0</v>
      </c>
      <c r="AI16" s="66">
        <f t="shared" si="17"/>
        <v>0</v>
      </c>
      <c r="AJ16" s="67">
        <f t="shared" si="10"/>
        <v>0</v>
      </c>
      <c r="AK16" s="139"/>
    </row>
    <row r="17" spans="1:37" ht="14.25" thickTop="1" thickBot="1" x14ac:dyDescent="0.25">
      <c r="A17" s="58">
        <v>13</v>
      </c>
      <c r="B17" s="76"/>
      <c r="C17" s="68"/>
      <c r="D17" s="78"/>
      <c r="E17" s="78"/>
      <c r="F17" s="77"/>
      <c r="G17" s="78"/>
      <c r="H17" s="78"/>
      <c r="I17" s="72"/>
      <c r="J17" s="73"/>
      <c r="K17" s="80"/>
      <c r="L17" s="74"/>
      <c r="M17" s="80"/>
      <c r="N17" s="74"/>
      <c r="O17" s="80"/>
      <c r="P17" s="74"/>
      <c r="Q17" s="81"/>
      <c r="R17" s="242" t="str">
        <f t="shared" si="11"/>
        <v/>
      </c>
      <c r="S17" s="65">
        <f t="shared" si="12"/>
        <v>0</v>
      </c>
      <c r="T17" s="59">
        <f t="shared" si="1"/>
        <v>0</v>
      </c>
      <c r="U17" s="59">
        <f t="shared" si="2"/>
        <v>0</v>
      </c>
      <c r="V17" s="59">
        <f t="shared" si="3"/>
        <v>0</v>
      </c>
      <c r="W17" s="59">
        <f t="shared" si="4"/>
        <v>0</v>
      </c>
      <c r="X17" s="60">
        <f t="shared" si="18"/>
        <v>0</v>
      </c>
      <c r="Y17" s="60">
        <f t="shared" si="5"/>
        <v>0</v>
      </c>
      <c r="Z17" s="61">
        <f t="shared" si="6"/>
        <v>0</v>
      </c>
      <c r="AA17" s="62">
        <f t="shared" si="13"/>
        <v>1</v>
      </c>
      <c r="AB17" s="63">
        <f t="shared" si="7"/>
        <v>0</v>
      </c>
      <c r="AC17" s="61">
        <f t="shared" si="8"/>
        <v>0</v>
      </c>
      <c r="AD17" s="61">
        <f t="shared" si="14"/>
        <v>1.8</v>
      </c>
      <c r="AE17" s="61">
        <f t="shared" si="9"/>
        <v>0</v>
      </c>
      <c r="AF17" s="64">
        <f t="shared" si="15"/>
        <v>0</v>
      </c>
      <c r="AG17" s="64">
        <f t="shared" si="16"/>
        <v>0</v>
      </c>
      <c r="AH17" s="65">
        <f>IF(C17="",0,IF(C17=Constants!$B$88,8.2,9))</f>
        <v>0</v>
      </c>
      <c r="AI17" s="66">
        <f t="shared" si="17"/>
        <v>0</v>
      </c>
      <c r="AJ17" s="67">
        <f t="shared" si="10"/>
        <v>0</v>
      </c>
      <c r="AK17" s="139"/>
    </row>
    <row r="18" spans="1:37" ht="14.25" thickTop="1" thickBot="1" x14ac:dyDescent="0.25">
      <c r="A18" s="58">
        <v>14</v>
      </c>
      <c r="B18" s="76"/>
      <c r="C18" s="68"/>
      <c r="D18" s="78"/>
      <c r="E18" s="78"/>
      <c r="F18" s="77"/>
      <c r="G18" s="78"/>
      <c r="H18" s="78"/>
      <c r="I18" s="72"/>
      <c r="J18" s="73"/>
      <c r="K18" s="80"/>
      <c r="L18" s="74"/>
      <c r="M18" s="80"/>
      <c r="N18" s="74"/>
      <c r="O18" s="80"/>
      <c r="P18" s="74"/>
      <c r="Q18" s="81"/>
      <c r="R18" s="242" t="str">
        <f t="shared" si="11"/>
        <v/>
      </c>
      <c r="S18" s="65">
        <f t="shared" si="12"/>
        <v>0</v>
      </c>
      <c r="T18" s="59">
        <f t="shared" si="1"/>
        <v>0</v>
      </c>
      <c r="U18" s="59">
        <f t="shared" si="2"/>
        <v>0</v>
      </c>
      <c r="V18" s="59">
        <f t="shared" si="3"/>
        <v>0</v>
      </c>
      <c r="W18" s="59">
        <f t="shared" si="4"/>
        <v>0</v>
      </c>
      <c r="X18" s="60">
        <f t="shared" si="18"/>
        <v>0</v>
      </c>
      <c r="Y18" s="60">
        <f t="shared" si="5"/>
        <v>0</v>
      </c>
      <c r="Z18" s="61">
        <f t="shared" si="6"/>
        <v>0</v>
      </c>
      <c r="AA18" s="62">
        <f t="shared" si="13"/>
        <v>1</v>
      </c>
      <c r="AB18" s="63">
        <f t="shared" si="7"/>
        <v>0</v>
      </c>
      <c r="AC18" s="61">
        <f t="shared" si="8"/>
        <v>0</v>
      </c>
      <c r="AD18" s="61">
        <f t="shared" si="14"/>
        <v>1.8</v>
      </c>
      <c r="AE18" s="61">
        <f t="shared" si="9"/>
        <v>0</v>
      </c>
      <c r="AF18" s="64">
        <f t="shared" si="15"/>
        <v>0</v>
      </c>
      <c r="AG18" s="64">
        <f t="shared" si="16"/>
        <v>0</v>
      </c>
      <c r="AH18" s="65">
        <f>IF(C18="",0,IF(C18=Constants!$B$88,8.2,9))</f>
        <v>0</v>
      </c>
      <c r="AI18" s="66">
        <f t="shared" si="17"/>
        <v>0</v>
      </c>
      <c r="AJ18" s="67">
        <f t="shared" si="10"/>
        <v>0</v>
      </c>
      <c r="AK18" s="139"/>
    </row>
    <row r="19" spans="1:37" ht="14.25" thickTop="1" thickBot="1" x14ac:dyDescent="0.25">
      <c r="A19" s="58">
        <v>15</v>
      </c>
      <c r="B19" s="76"/>
      <c r="C19" s="68"/>
      <c r="D19" s="78"/>
      <c r="E19" s="78"/>
      <c r="F19" s="77"/>
      <c r="G19" s="78"/>
      <c r="H19" s="78"/>
      <c r="I19" s="72"/>
      <c r="J19" s="73"/>
      <c r="K19" s="80"/>
      <c r="L19" s="74"/>
      <c r="M19" s="80"/>
      <c r="N19" s="74"/>
      <c r="O19" s="80"/>
      <c r="P19" s="74"/>
      <c r="Q19" s="81"/>
      <c r="R19" s="242" t="str">
        <f t="shared" si="11"/>
        <v/>
      </c>
      <c r="S19" s="65">
        <f t="shared" si="12"/>
        <v>0</v>
      </c>
      <c r="T19" s="59">
        <f t="shared" si="1"/>
        <v>0</v>
      </c>
      <c r="U19" s="59">
        <f t="shared" si="2"/>
        <v>0</v>
      </c>
      <c r="V19" s="59">
        <f t="shared" si="3"/>
        <v>0</v>
      </c>
      <c r="W19" s="59">
        <f t="shared" si="4"/>
        <v>0</v>
      </c>
      <c r="X19" s="60">
        <f t="shared" si="18"/>
        <v>0</v>
      </c>
      <c r="Y19" s="60">
        <f t="shared" si="5"/>
        <v>0</v>
      </c>
      <c r="Z19" s="61">
        <f t="shared" si="6"/>
        <v>0</v>
      </c>
      <c r="AA19" s="62">
        <f t="shared" si="13"/>
        <v>1</v>
      </c>
      <c r="AB19" s="63">
        <f t="shared" si="7"/>
        <v>0</v>
      </c>
      <c r="AC19" s="61">
        <f t="shared" si="8"/>
        <v>0</v>
      </c>
      <c r="AD19" s="61">
        <f t="shared" si="14"/>
        <v>1.8</v>
      </c>
      <c r="AE19" s="61">
        <f t="shared" si="9"/>
        <v>0</v>
      </c>
      <c r="AF19" s="64">
        <f t="shared" si="15"/>
        <v>0</v>
      </c>
      <c r="AG19" s="64">
        <f t="shared" si="16"/>
        <v>0</v>
      </c>
      <c r="AH19" s="65">
        <f>IF(C19="",0,IF(C19=Constants!$B$88,8.2,9))</f>
        <v>0</v>
      </c>
      <c r="AI19" s="66">
        <f t="shared" si="17"/>
        <v>0</v>
      </c>
      <c r="AJ19" s="67">
        <f t="shared" si="10"/>
        <v>0</v>
      </c>
      <c r="AK19" s="139"/>
    </row>
    <row r="20" spans="1:37" ht="14.25" thickTop="1" thickBot="1" x14ac:dyDescent="0.25">
      <c r="A20" s="58">
        <v>16</v>
      </c>
      <c r="B20" s="76"/>
      <c r="C20" s="68"/>
      <c r="D20" s="78"/>
      <c r="E20" s="78"/>
      <c r="F20" s="78"/>
      <c r="G20" s="78"/>
      <c r="H20" s="78"/>
      <c r="I20" s="72"/>
      <c r="J20" s="73"/>
      <c r="K20" s="80"/>
      <c r="L20" s="74"/>
      <c r="M20" s="80"/>
      <c r="N20" s="74"/>
      <c r="O20" s="80"/>
      <c r="P20" s="74"/>
      <c r="Q20" s="82"/>
      <c r="R20" s="242" t="str">
        <f t="shared" si="11"/>
        <v/>
      </c>
      <c r="S20" s="65">
        <f t="shared" si="12"/>
        <v>0</v>
      </c>
      <c r="T20" s="59">
        <f t="shared" si="1"/>
        <v>0</v>
      </c>
      <c r="U20" s="59">
        <f t="shared" si="2"/>
        <v>0</v>
      </c>
      <c r="V20" s="59">
        <f t="shared" si="3"/>
        <v>0</v>
      </c>
      <c r="W20" s="59">
        <f t="shared" si="4"/>
        <v>0</v>
      </c>
      <c r="X20" s="60">
        <f t="shared" si="18"/>
        <v>0</v>
      </c>
      <c r="Y20" s="60">
        <f t="shared" si="5"/>
        <v>0</v>
      </c>
      <c r="Z20" s="61">
        <f t="shared" si="6"/>
        <v>0</v>
      </c>
      <c r="AA20" s="62">
        <f t="shared" si="13"/>
        <v>1</v>
      </c>
      <c r="AB20" s="63">
        <f t="shared" si="7"/>
        <v>0</v>
      </c>
      <c r="AC20" s="61">
        <f t="shared" si="8"/>
        <v>0</v>
      </c>
      <c r="AD20" s="61">
        <f t="shared" si="14"/>
        <v>1.8</v>
      </c>
      <c r="AE20" s="61">
        <f t="shared" si="9"/>
        <v>0</v>
      </c>
      <c r="AF20" s="64">
        <f t="shared" si="15"/>
        <v>0</v>
      </c>
      <c r="AG20" s="64">
        <f t="shared" si="16"/>
        <v>0</v>
      </c>
      <c r="AH20" s="65">
        <f>IF(C20="",0,IF(C20=Constants!$B$88,8.2,9))</f>
        <v>0</v>
      </c>
      <c r="AI20" s="66">
        <f t="shared" si="17"/>
        <v>0</v>
      </c>
      <c r="AJ20" s="67">
        <f t="shared" si="10"/>
        <v>0</v>
      </c>
      <c r="AK20" s="139"/>
    </row>
    <row r="21" spans="1:37" ht="14.25" thickTop="1" thickBot="1" x14ac:dyDescent="0.25">
      <c r="A21" s="58">
        <v>17</v>
      </c>
      <c r="B21" s="76"/>
      <c r="C21" s="68"/>
      <c r="D21" s="78"/>
      <c r="E21" s="78"/>
      <c r="F21" s="78"/>
      <c r="G21" s="78"/>
      <c r="H21" s="78"/>
      <c r="I21" s="72"/>
      <c r="J21" s="73"/>
      <c r="K21" s="80"/>
      <c r="L21" s="74"/>
      <c r="M21" s="80"/>
      <c r="N21" s="74"/>
      <c r="O21" s="80"/>
      <c r="P21" s="74"/>
      <c r="Q21" s="82"/>
      <c r="R21" s="242" t="str">
        <f t="shared" si="11"/>
        <v/>
      </c>
      <c r="S21" s="65">
        <f t="shared" si="12"/>
        <v>0</v>
      </c>
      <c r="T21" s="59">
        <f t="shared" si="1"/>
        <v>0</v>
      </c>
      <c r="U21" s="59">
        <f t="shared" si="2"/>
        <v>0</v>
      </c>
      <c r="V21" s="59">
        <f t="shared" si="3"/>
        <v>0</v>
      </c>
      <c r="W21" s="59">
        <f t="shared" si="4"/>
        <v>0</v>
      </c>
      <c r="X21" s="60">
        <f t="shared" si="18"/>
        <v>0</v>
      </c>
      <c r="Y21" s="60">
        <f t="shared" si="5"/>
        <v>0</v>
      </c>
      <c r="Z21" s="61">
        <f t="shared" si="6"/>
        <v>0</v>
      </c>
      <c r="AA21" s="62">
        <f t="shared" si="13"/>
        <v>1</v>
      </c>
      <c r="AB21" s="63">
        <f t="shared" si="7"/>
        <v>0</v>
      </c>
      <c r="AC21" s="61">
        <f t="shared" si="8"/>
        <v>0</v>
      </c>
      <c r="AD21" s="61">
        <f t="shared" si="14"/>
        <v>1.8</v>
      </c>
      <c r="AE21" s="61">
        <f t="shared" si="9"/>
        <v>0</v>
      </c>
      <c r="AF21" s="64">
        <f t="shared" si="15"/>
        <v>0</v>
      </c>
      <c r="AG21" s="64">
        <f t="shared" si="16"/>
        <v>0</v>
      </c>
      <c r="AH21" s="65">
        <f>IF(C21="",0,IF(C21=Constants!$B$88,8.2,9))</f>
        <v>0</v>
      </c>
      <c r="AI21" s="66">
        <f t="shared" si="17"/>
        <v>0</v>
      </c>
      <c r="AJ21" s="67">
        <f t="shared" si="10"/>
        <v>0</v>
      </c>
      <c r="AK21" s="139"/>
    </row>
    <row r="22" spans="1:37" ht="14.25" thickTop="1" thickBot="1" x14ac:dyDescent="0.25">
      <c r="A22" s="58">
        <v>18</v>
      </c>
      <c r="B22" s="76"/>
      <c r="C22" s="69"/>
      <c r="D22" s="78"/>
      <c r="E22" s="78"/>
      <c r="F22" s="78"/>
      <c r="G22" s="78"/>
      <c r="H22" s="78"/>
      <c r="I22" s="72"/>
      <c r="J22" s="73"/>
      <c r="K22" s="80"/>
      <c r="L22" s="74"/>
      <c r="M22" s="80"/>
      <c r="N22" s="74"/>
      <c r="O22" s="80"/>
      <c r="P22" s="74"/>
      <c r="Q22" s="82"/>
      <c r="R22" s="242" t="str">
        <f t="shared" si="11"/>
        <v/>
      </c>
      <c r="S22" s="65">
        <f t="shared" si="12"/>
        <v>0</v>
      </c>
      <c r="T22" s="59">
        <f t="shared" si="1"/>
        <v>0</v>
      </c>
      <c r="U22" s="59">
        <f t="shared" si="2"/>
        <v>0</v>
      </c>
      <c r="V22" s="59">
        <f t="shared" si="3"/>
        <v>0</v>
      </c>
      <c r="W22" s="59">
        <f t="shared" si="4"/>
        <v>0</v>
      </c>
      <c r="X22" s="60">
        <f t="shared" si="18"/>
        <v>0</v>
      </c>
      <c r="Y22" s="60">
        <f t="shared" si="5"/>
        <v>0</v>
      </c>
      <c r="Z22" s="61">
        <f t="shared" si="6"/>
        <v>0</v>
      </c>
      <c r="AA22" s="62">
        <f t="shared" si="13"/>
        <v>1</v>
      </c>
      <c r="AB22" s="63">
        <f t="shared" si="7"/>
        <v>0</v>
      </c>
      <c r="AC22" s="61">
        <f t="shared" si="8"/>
        <v>0</v>
      </c>
      <c r="AD22" s="61">
        <f t="shared" si="14"/>
        <v>1.8</v>
      </c>
      <c r="AE22" s="61">
        <f t="shared" si="9"/>
        <v>0</v>
      </c>
      <c r="AF22" s="64">
        <f t="shared" si="15"/>
        <v>0</v>
      </c>
      <c r="AG22" s="64">
        <f t="shared" si="16"/>
        <v>0</v>
      </c>
      <c r="AH22" s="65">
        <f>IF(C22="",0,IF(C22=Constants!$B$88,8.2,9))</f>
        <v>0</v>
      </c>
      <c r="AI22" s="66">
        <f t="shared" si="17"/>
        <v>0</v>
      </c>
      <c r="AJ22" s="67">
        <f t="shared" si="10"/>
        <v>0</v>
      </c>
      <c r="AK22" s="139"/>
    </row>
    <row r="23" spans="1:37" ht="14.25" thickTop="1" thickBot="1" x14ac:dyDescent="0.25">
      <c r="A23" s="58">
        <v>19</v>
      </c>
      <c r="B23" s="76"/>
      <c r="C23" s="68"/>
      <c r="D23" s="78"/>
      <c r="E23" s="78"/>
      <c r="F23" s="78"/>
      <c r="G23" s="78"/>
      <c r="H23" s="78"/>
      <c r="I23" s="72"/>
      <c r="J23" s="73"/>
      <c r="K23" s="80"/>
      <c r="L23" s="72"/>
      <c r="M23" s="80"/>
      <c r="N23" s="74"/>
      <c r="O23" s="80"/>
      <c r="P23" s="74"/>
      <c r="Q23" s="82"/>
      <c r="R23" s="242" t="str">
        <f t="shared" si="11"/>
        <v/>
      </c>
      <c r="S23" s="65">
        <f t="shared" si="12"/>
        <v>0</v>
      </c>
      <c r="T23" s="59">
        <f t="shared" si="1"/>
        <v>0</v>
      </c>
      <c r="U23" s="59">
        <f t="shared" si="2"/>
        <v>0</v>
      </c>
      <c r="V23" s="59">
        <f t="shared" si="3"/>
        <v>0</v>
      </c>
      <c r="W23" s="59">
        <f t="shared" si="4"/>
        <v>0</v>
      </c>
      <c r="X23" s="60">
        <f t="shared" si="18"/>
        <v>0</v>
      </c>
      <c r="Y23" s="60">
        <f t="shared" si="5"/>
        <v>0</v>
      </c>
      <c r="Z23" s="61">
        <f t="shared" si="6"/>
        <v>0</v>
      </c>
      <c r="AA23" s="62">
        <f t="shared" si="13"/>
        <v>1</v>
      </c>
      <c r="AB23" s="63">
        <f t="shared" si="7"/>
        <v>0</v>
      </c>
      <c r="AC23" s="61">
        <f t="shared" si="8"/>
        <v>0</v>
      </c>
      <c r="AD23" s="61">
        <f t="shared" si="14"/>
        <v>1.8</v>
      </c>
      <c r="AE23" s="61">
        <f t="shared" si="9"/>
        <v>0</v>
      </c>
      <c r="AF23" s="64">
        <f t="shared" si="15"/>
        <v>0</v>
      </c>
      <c r="AG23" s="64">
        <f t="shared" si="16"/>
        <v>0</v>
      </c>
      <c r="AH23" s="65">
        <f>IF(C23="",0,IF(C23=Constants!$B$88,8.2,9))</f>
        <v>0</v>
      </c>
      <c r="AI23" s="66">
        <f t="shared" si="17"/>
        <v>0</v>
      </c>
      <c r="AJ23" s="67">
        <f t="shared" si="10"/>
        <v>0</v>
      </c>
      <c r="AK23" s="139"/>
    </row>
    <row r="24" spans="1:37" ht="14.25" thickTop="1" thickBot="1" x14ac:dyDescent="0.25">
      <c r="A24" s="58">
        <v>20</v>
      </c>
      <c r="B24" s="76"/>
      <c r="C24" s="68"/>
      <c r="D24" s="78"/>
      <c r="E24" s="78"/>
      <c r="F24" s="78"/>
      <c r="G24" s="78"/>
      <c r="H24" s="78"/>
      <c r="I24" s="72"/>
      <c r="J24" s="73"/>
      <c r="K24" s="80"/>
      <c r="L24" s="72"/>
      <c r="M24" s="80"/>
      <c r="N24" s="74"/>
      <c r="O24" s="80"/>
      <c r="P24" s="74"/>
      <c r="Q24" s="82"/>
      <c r="R24" s="242" t="str">
        <f t="shared" si="11"/>
        <v/>
      </c>
      <c r="S24" s="65">
        <f t="shared" ref="S24:S34" si="19">IF(OR(G24=0,G24=""),(D24*E24),G24)</f>
        <v>0</v>
      </c>
      <c r="T24" s="59">
        <f t="shared" si="1"/>
        <v>0</v>
      </c>
      <c r="U24" s="59">
        <f t="shared" si="2"/>
        <v>0</v>
      </c>
      <c r="V24" s="59">
        <f t="shared" si="3"/>
        <v>0</v>
      </c>
      <c r="W24" s="59">
        <f t="shared" si="4"/>
        <v>0</v>
      </c>
      <c r="X24" s="60">
        <f t="shared" ref="X24:X34" si="20">IF(S24=0,0,T24/S24)</f>
        <v>0</v>
      </c>
      <c r="Y24" s="60">
        <f t="shared" si="5"/>
        <v>0</v>
      </c>
      <c r="Z24" s="61">
        <f t="shared" si="6"/>
        <v>0</v>
      </c>
      <c r="AA24" s="62">
        <f t="shared" ref="AA24:AA34" si="21">IF(T24=0,1,0.7/U24)</f>
        <v>1</v>
      </c>
      <c r="AB24" s="63">
        <f t="shared" si="7"/>
        <v>0</v>
      </c>
      <c r="AC24" s="61">
        <f t="shared" si="8"/>
        <v>0</v>
      </c>
      <c r="AD24" s="61">
        <f t="shared" ref="AD24:AD34" si="22">ROUND(IF((F24-V24)&lt;2,1.8,0.8+(0.2/(F24-V24-1.8))),2)</f>
        <v>1.8</v>
      </c>
      <c r="AE24" s="61">
        <f t="shared" si="9"/>
        <v>0</v>
      </c>
      <c r="AF24" s="64">
        <f t="shared" ref="AF24:AF34" si="23">MIN(11,2*Z24*AA24*AB24*AC24*MAX(AD24,AE24))</f>
        <v>0</v>
      </c>
      <c r="AG24" s="64">
        <f t="shared" si="16"/>
        <v>0</v>
      </c>
      <c r="AH24" s="65">
        <f>IF(C24="",0,IF(C24=Constants!$B$88,8.2,9))</f>
        <v>0</v>
      </c>
      <c r="AI24" s="66">
        <f t="shared" ref="AI24:AI34" si="24">MIN(11-AG24,AH24)</f>
        <v>0</v>
      </c>
      <c r="AJ24" s="67">
        <f t="shared" si="10"/>
        <v>0</v>
      </c>
      <c r="AK24" s="139"/>
    </row>
    <row r="25" spans="1:37" ht="14.25" thickTop="1" thickBot="1" x14ac:dyDescent="0.25">
      <c r="A25" s="58">
        <v>21</v>
      </c>
      <c r="B25" s="76"/>
      <c r="C25" s="68"/>
      <c r="D25" s="78"/>
      <c r="E25" s="78"/>
      <c r="F25" s="78"/>
      <c r="G25" s="78"/>
      <c r="H25" s="78"/>
      <c r="I25" s="72"/>
      <c r="J25" s="73"/>
      <c r="K25" s="80"/>
      <c r="L25" s="72"/>
      <c r="M25" s="80"/>
      <c r="N25" s="74"/>
      <c r="O25" s="80"/>
      <c r="P25" s="74"/>
      <c r="Q25" s="82"/>
      <c r="R25" s="242" t="str">
        <f t="shared" si="11"/>
        <v/>
      </c>
      <c r="S25" s="65">
        <f t="shared" si="19"/>
        <v>0</v>
      </c>
      <c r="T25" s="59">
        <f t="shared" si="1"/>
        <v>0</v>
      </c>
      <c r="U25" s="59">
        <f t="shared" si="2"/>
        <v>0</v>
      </c>
      <c r="V25" s="59">
        <f t="shared" si="3"/>
        <v>0</v>
      </c>
      <c r="W25" s="59">
        <f t="shared" si="4"/>
        <v>0</v>
      </c>
      <c r="X25" s="60">
        <f t="shared" si="20"/>
        <v>0</v>
      </c>
      <c r="Y25" s="60">
        <f t="shared" si="5"/>
        <v>0</v>
      </c>
      <c r="Z25" s="61">
        <f t="shared" si="6"/>
        <v>0</v>
      </c>
      <c r="AA25" s="62">
        <f t="shared" si="21"/>
        <v>1</v>
      </c>
      <c r="AB25" s="63">
        <f t="shared" si="7"/>
        <v>0</v>
      </c>
      <c r="AC25" s="61">
        <f t="shared" si="8"/>
        <v>0</v>
      </c>
      <c r="AD25" s="61">
        <f t="shared" si="22"/>
        <v>1.8</v>
      </c>
      <c r="AE25" s="61">
        <f t="shared" si="9"/>
        <v>0</v>
      </c>
      <c r="AF25" s="64">
        <f t="shared" si="23"/>
        <v>0</v>
      </c>
      <c r="AG25" s="64">
        <f t="shared" si="16"/>
        <v>0</v>
      </c>
      <c r="AH25" s="65">
        <f>IF(C25="",0,IF(C25=Constants!$B$88,8.2,9))</f>
        <v>0</v>
      </c>
      <c r="AI25" s="66">
        <f t="shared" si="24"/>
        <v>0</v>
      </c>
      <c r="AJ25" s="67">
        <f t="shared" si="10"/>
        <v>0</v>
      </c>
      <c r="AK25" s="139"/>
    </row>
    <row r="26" spans="1:37" ht="14.25" thickTop="1" thickBot="1" x14ac:dyDescent="0.25">
      <c r="A26" s="58">
        <v>22</v>
      </c>
      <c r="B26" s="76"/>
      <c r="C26" s="68"/>
      <c r="D26" s="78"/>
      <c r="E26" s="78"/>
      <c r="F26" s="78"/>
      <c r="G26" s="78"/>
      <c r="H26" s="78"/>
      <c r="I26" s="72"/>
      <c r="J26" s="73"/>
      <c r="K26" s="80"/>
      <c r="L26" s="72"/>
      <c r="M26" s="80"/>
      <c r="N26" s="74"/>
      <c r="O26" s="80"/>
      <c r="P26" s="74"/>
      <c r="Q26" s="82"/>
      <c r="R26" s="242" t="str">
        <f t="shared" si="11"/>
        <v/>
      </c>
      <c r="S26" s="65">
        <f t="shared" si="19"/>
        <v>0</v>
      </c>
      <c r="T26" s="59">
        <f t="shared" si="1"/>
        <v>0</v>
      </c>
      <c r="U26" s="59">
        <f t="shared" si="2"/>
        <v>0</v>
      </c>
      <c r="V26" s="59">
        <f t="shared" si="3"/>
        <v>0</v>
      </c>
      <c r="W26" s="59">
        <f t="shared" si="4"/>
        <v>0</v>
      </c>
      <c r="X26" s="60">
        <f t="shared" si="20"/>
        <v>0</v>
      </c>
      <c r="Y26" s="60">
        <f t="shared" si="5"/>
        <v>0</v>
      </c>
      <c r="Z26" s="61">
        <f t="shared" si="6"/>
        <v>0</v>
      </c>
      <c r="AA26" s="62">
        <f t="shared" si="21"/>
        <v>1</v>
      </c>
      <c r="AB26" s="63">
        <f t="shared" si="7"/>
        <v>0</v>
      </c>
      <c r="AC26" s="61">
        <f t="shared" si="8"/>
        <v>0</v>
      </c>
      <c r="AD26" s="61">
        <f t="shared" si="22"/>
        <v>1.8</v>
      </c>
      <c r="AE26" s="61">
        <f t="shared" si="9"/>
        <v>0</v>
      </c>
      <c r="AF26" s="64">
        <f t="shared" si="23"/>
        <v>0</v>
      </c>
      <c r="AG26" s="64">
        <f t="shared" si="16"/>
        <v>0</v>
      </c>
      <c r="AH26" s="65">
        <f>IF(C26="",0,IF(C26=Constants!$B$88,8.2,9))</f>
        <v>0</v>
      </c>
      <c r="AI26" s="66">
        <f t="shared" si="24"/>
        <v>0</v>
      </c>
      <c r="AJ26" s="67">
        <f t="shared" si="10"/>
        <v>0</v>
      </c>
      <c r="AK26" s="139"/>
    </row>
    <row r="27" spans="1:37" ht="14.25" thickTop="1" thickBot="1" x14ac:dyDescent="0.25">
      <c r="A27" s="58">
        <v>23</v>
      </c>
      <c r="B27" s="76"/>
      <c r="C27" s="68"/>
      <c r="D27" s="78"/>
      <c r="E27" s="78"/>
      <c r="F27" s="78"/>
      <c r="G27" s="78"/>
      <c r="H27" s="78"/>
      <c r="I27" s="72"/>
      <c r="J27" s="73"/>
      <c r="K27" s="80"/>
      <c r="L27" s="72"/>
      <c r="M27" s="80"/>
      <c r="N27" s="74"/>
      <c r="O27" s="80"/>
      <c r="P27" s="74"/>
      <c r="Q27" s="82"/>
      <c r="R27" s="242" t="str">
        <f t="shared" si="11"/>
        <v/>
      </c>
      <c r="S27" s="65">
        <f t="shared" si="19"/>
        <v>0</v>
      </c>
      <c r="T27" s="59">
        <f t="shared" si="1"/>
        <v>0</v>
      </c>
      <c r="U27" s="59">
        <f t="shared" si="2"/>
        <v>0</v>
      </c>
      <c r="V27" s="59">
        <f t="shared" si="3"/>
        <v>0</v>
      </c>
      <c r="W27" s="59">
        <f t="shared" si="4"/>
        <v>0</v>
      </c>
      <c r="X27" s="60">
        <f t="shared" si="20"/>
        <v>0</v>
      </c>
      <c r="Y27" s="60">
        <f t="shared" si="5"/>
        <v>0</v>
      </c>
      <c r="Z27" s="61">
        <f t="shared" si="6"/>
        <v>0</v>
      </c>
      <c r="AA27" s="62">
        <f t="shared" si="21"/>
        <v>1</v>
      </c>
      <c r="AB27" s="63">
        <f t="shared" si="7"/>
        <v>0</v>
      </c>
      <c r="AC27" s="61">
        <f t="shared" si="8"/>
        <v>0</v>
      </c>
      <c r="AD27" s="61">
        <f t="shared" si="22"/>
        <v>1.8</v>
      </c>
      <c r="AE27" s="61">
        <f t="shared" si="9"/>
        <v>0</v>
      </c>
      <c r="AF27" s="64">
        <f t="shared" si="23"/>
        <v>0</v>
      </c>
      <c r="AG27" s="64">
        <f t="shared" si="16"/>
        <v>0</v>
      </c>
      <c r="AH27" s="65">
        <f>IF(C27="",0,IF(C27=Constants!$B$88,8.2,9))</f>
        <v>0</v>
      </c>
      <c r="AI27" s="66">
        <f t="shared" si="24"/>
        <v>0</v>
      </c>
      <c r="AJ27" s="67">
        <f t="shared" si="10"/>
        <v>0</v>
      </c>
      <c r="AK27" s="139"/>
    </row>
    <row r="28" spans="1:37" ht="14.25" thickTop="1" thickBot="1" x14ac:dyDescent="0.25">
      <c r="A28" s="58">
        <v>24</v>
      </c>
      <c r="B28" s="76"/>
      <c r="C28" s="68"/>
      <c r="D28" s="78"/>
      <c r="E28" s="78"/>
      <c r="F28" s="78"/>
      <c r="G28" s="78"/>
      <c r="H28" s="78"/>
      <c r="I28" s="72"/>
      <c r="J28" s="73"/>
      <c r="K28" s="80"/>
      <c r="L28" s="72"/>
      <c r="M28" s="80"/>
      <c r="N28" s="74"/>
      <c r="O28" s="80"/>
      <c r="P28" s="74"/>
      <c r="Q28" s="82"/>
      <c r="R28" s="242" t="str">
        <f t="shared" si="11"/>
        <v/>
      </c>
      <c r="S28" s="65">
        <f t="shared" si="19"/>
        <v>0</v>
      </c>
      <c r="T28" s="59">
        <f t="shared" si="1"/>
        <v>0</v>
      </c>
      <c r="U28" s="59">
        <f t="shared" si="2"/>
        <v>0</v>
      </c>
      <c r="V28" s="59">
        <f t="shared" si="3"/>
        <v>0</v>
      </c>
      <c r="W28" s="59">
        <f t="shared" si="4"/>
        <v>0</v>
      </c>
      <c r="X28" s="60">
        <f t="shared" si="20"/>
        <v>0</v>
      </c>
      <c r="Y28" s="60">
        <f t="shared" si="5"/>
        <v>0</v>
      </c>
      <c r="Z28" s="61">
        <f t="shared" si="6"/>
        <v>0</v>
      </c>
      <c r="AA28" s="62">
        <f t="shared" si="21"/>
        <v>1</v>
      </c>
      <c r="AB28" s="63">
        <f t="shared" si="7"/>
        <v>0</v>
      </c>
      <c r="AC28" s="61">
        <f t="shared" si="8"/>
        <v>0</v>
      </c>
      <c r="AD28" s="61">
        <f t="shared" si="22"/>
        <v>1.8</v>
      </c>
      <c r="AE28" s="61">
        <f t="shared" si="9"/>
        <v>0</v>
      </c>
      <c r="AF28" s="64">
        <f t="shared" si="23"/>
        <v>0</v>
      </c>
      <c r="AG28" s="64">
        <f t="shared" si="16"/>
        <v>0</v>
      </c>
      <c r="AH28" s="65">
        <f>IF(C28="",0,IF(C28=Constants!$B$88,8.2,9))</f>
        <v>0</v>
      </c>
      <c r="AI28" s="66">
        <f t="shared" si="24"/>
        <v>0</v>
      </c>
      <c r="AJ28" s="67">
        <f t="shared" si="10"/>
        <v>0</v>
      </c>
      <c r="AK28" s="139"/>
    </row>
    <row r="29" spans="1:37" ht="14.25" thickTop="1" thickBot="1" x14ac:dyDescent="0.25">
      <c r="A29" s="58">
        <v>25</v>
      </c>
      <c r="B29" s="76"/>
      <c r="C29" s="68"/>
      <c r="D29" s="78"/>
      <c r="E29" s="78"/>
      <c r="F29" s="78"/>
      <c r="G29" s="78"/>
      <c r="H29" s="78"/>
      <c r="I29" s="72"/>
      <c r="J29" s="73"/>
      <c r="K29" s="80"/>
      <c r="L29" s="72"/>
      <c r="M29" s="80"/>
      <c r="N29" s="74"/>
      <c r="O29" s="80"/>
      <c r="P29" s="74"/>
      <c r="Q29" s="82"/>
      <c r="R29" s="242" t="str">
        <f t="shared" si="11"/>
        <v/>
      </c>
      <c r="S29" s="65">
        <f t="shared" si="19"/>
        <v>0</v>
      </c>
      <c r="T29" s="59">
        <f t="shared" si="1"/>
        <v>0</v>
      </c>
      <c r="U29" s="59">
        <f t="shared" si="2"/>
        <v>0</v>
      </c>
      <c r="V29" s="59">
        <f t="shared" si="3"/>
        <v>0</v>
      </c>
      <c r="W29" s="59">
        <f t="shared" si="4"/>
        <v>0</v>
      </c>
      <c r="X29" s="60">
        <f t="shared" si="20"/>
        <v>0</v>
      </c>
      <c r="Y29" s="60">
        <f t="shared" si="5"/>
        <v>0</v>
      </c>
      <c r="Z29" s="61">
        <f t="shared" si="6"/>
        <v>0</v>
      </c>
      <c r="AA29" s="62">
        <f t="shared" si="21"/>
        <v>1</v>
      </c>
      <c r="AB29" s="63">
        <f t="shared" si="7"/>
        <v>0</v>
      </c>
      <c r="AC29" s="61">
        <f t="shared" si="8"/>
        <v>0</v>
      </c>
      <c r="AD29" s="61">
        <f t="shared" si="22"/>
        <v>1.8</v>
      </c>
      <c r="AE29" s="61">
        <f t="shared" si="9"/>
        <v>0</v>
      </c>
      <c r="AF29" s="64">
        <f t="shared" si="23"/>
        <v>0</v>
      </c>
      <c r="AG29" s="64">
        <f t="shared" si="16"/>
        <v>0</v>
      </c>
      <c r="AH29" s="65">
        <f>IF(C29="",0,IF(C29=Constants!$B$88,8.2,9))</f>
        <v>0</v>
      </c>
      <c r="AI29" s="66">
        <f t="shared" si="24"/>
        <v>0</v>
      </c>
      <c r="AJ29" s="67">
        <f t="shared" si="10"/>
        <v>0</v>
      </c>
      <c r="AK29" s="139"/>
    </row>
    <row r="30" spans="1:37" ht="14.25" thickTop="1" thickBot="1" x14ac:dyDescent="0.25">
      <c r="A30" s="58">
        <v>26</v>
      </c>
      <c r="B30" s="76"/>
      <c r="C30" s="68"/>
      <c r="D30" s="78"/>
      <c r="E30" s="78"/>
      <c r="F30" s="78"/>
      <c r="G30" s="78"/>
      <c r="H30" s="78"/>
      <c r="I30" s="72"/>
      <c r="J30" s="73"/>
      <c r="K30" s="80"/>
      <c r="L30" s="72"/>
      <c r="M30" s="80"/>
      <c r="N30" s="74"/>
      <c r="O30" s="80"/>
      <c r="P30" s="74"/>
      <c r="Q30" s="82"/>
      <c r="R30" s="242" t="str">
        <f t="shared" si="11"/>
        <v/>
      </c>
      <c r="S30" s="65">
        <f t="shared" si="19"/>
        <v>0</v>
      </c>
      <c r="T30" s="59">
        <f t="shared" si="1"/>
        <v>0</v>
      </c>
      <c r="U30" s="59">
        <f t="shared" si="2"/>
        <v>0</v>
      </c>
      <c r="V30" s="59">
        <f t="shared" si="3"/>
        <v>0</v>
      </c>
      <c r="W30" s="59">
        <f t="shared" si="4"/>
        <v>0</v>
      </c>
      <c r="X30" s="60">
        <f t="shared" si="20"/>
        <v>0</v>
      </c>
      <c r="Y30" s="60">
        <f t="shared" si="5"/>
        <v>0</v>
      </c>
      <c r="Z30" s="61">
        <f t="shared" si="6"/>
        <v>0</v>
      </c>
      <c r="AA30" s="62">
        <f t="shared" si="21"/>
        <v>1</v>
      </c>
      <c r="AB30" s="63">
        <f t="shared" si="7"/>
        <v>0</v>
      </c>
      <c r="AC30" s="61">
        <f t="shared" si="8"/>
        <v>0</v>
      </c>
      <c r="AD30" s="61">
        <f t="shared" si="22"/>
        <v>1.8</v>
      </c>
      <c r="AE30" s="61">
        <f t="shared" si="9"/>
        <v>0</v>
      </c>
      <c r="AF30" s="64">
        <f t="shared" si="23"/>
        <v>0</v>
      </c>
      <c r="AG30" s="64">
        <f t="shared" si="16"/>
        <v>0</v>
      </c>
      <c r="AH30" s="65">
        <f>IF(C30="",0,IF(C30=Constants!$B$88,8.2,9))</f>
        <v>0</v>
      </c>
      <c r="AI30" s="66">
        <f t="shared" si="24"/>
        <v>0</v>
      </c>
      <c r="AJ30" s="67">
        <f t="shared" si="10"/>
        <v>0</v>
      </c>
      <c r="AK30" s="139"/>
    </row>
    <row r="31" spans="1:37" ht="14.25" thickTop="1" thickBot="1" x14ac:dyDescent="0.25">
      <c r="A31" s="58">
        <v>27</v>
      </c>
      <c r="B31" s="76"/>
      <c r="C31" s="68"/>
      <c r="D31" s="78"/>
      <c r="E31" s="78"/>
      <c r="F31" s="78"/>
      <c r="G31" s="78"/>
      <c r="H31" s="78"/>
      <c r="I31" s="72"/>
      <c r="J31" s="73"/>
      <c r="K31" s="80"/>
      <c r="L31" s="72"/>
      <c r="M31" s="80"/>
      <c r="N31" s="74"/>
      <c r="O31" s="80"/>
      <c r="P31" s="74"/>
      <c r="Q31" s="82"/>
      <c r="R31" s="242" t="str">
        <f t="shared" si="11"/>
        <v/>
      </c>
      <c r="S31" s="65">
        <f t="shared" si="19"/>
        <v>0</v>
      </c>
      <c r="T31" s="59">
        <f t="shared" si="1"/>
        <v>0</v>
      </c>
      <c r="U31" s="59">
        <f t="shared" si="2"/>
        <v>0</v>
      </c>
      <c r="V31" s="59">
        <f t="shared" si="3"/>
        <v>0</v>
      </c>
      <c r="W31" s="59">
        <f t="shared" si="4"/>
        <v>0</v>
      </c>
      <c r="X31" s="60">
        <f t="shared" si="20"/>
        <v>0</v>
      </c>
      <c r="Y31" s="60">
        <f t="shared" si="5"/>
        <v>0</v>
      </c>
      <c r="Z31" s="61">
        <f t="shared" si="6"/>
        <v>0</v>
      </c>
      <c r="AA31" s="62">
        <f t="shared" si="21"/>
        <v>1</v>
      </c>
      <c r="AB31" s="63">
        <f t="shared" si="7"/>
        <v>0</v>
      </c>
      <c r="AC31" s="61">
        <f t="shared" si="8"/>
        <v>0</v>
      </c>
      <c r="AD31" s="61">
        <f t="shared" si="22"/>
        <v>1.8</v>
      </c>
      <c r="AE31" s="61">
        <f t="shared" si="9"/>
        <v>0</v>
      </c>
      <c r="AF31" s="64">
        <f t="shared" si="23"/>
        <v>0</v>
      </c>
      <c r="AG31" s="64">
        <f t="shared" si="16"/>
        <v>0</v>
      </c>
      <c r="AH31" s="65">
        <f>IF(C31="",0,IF(C31=Constants!$B$88,8.2,9))</f>
        <v>0</v>
      </c>
      <c r="AI31" s="66">
        <f t="shared" si="24"/>
        <v>0</v>
      </c>
      <c r="AJ31" s="67">
        <f t="shared" si="10"/>
        <v>0</v>
      </c>
      <c r="AK31" s="139"/>
    </row>
    <row r="32" spans="1:37" ht="14.25" thickTop="1" thickBot="1" x14ac:dyDescent="0.25">
      <c r="A32" s="58">
        <v>28</v>
      </c>
      <c r="B32" s="76"/>
      <c r="C32" s="68"/>
      <c r="D32" s="78"/>
      <c r="E32" s="78"/>
      <c r="F32" s="78"/>
      <c r="G32" s="78"/>
      <c r="H32" s="78"/>
      <c r="I32" s="72"/>
      <c r="J32" s="73"/>
      <c r="K32" s="80"/>
      <c r="L32" s="72"/>
      <c r="M32" s="80"/>
      <c r="N32" s="74"/>
      <c r="O32" s="80"/>
      <c r="P32" s="74"/>
      <c r="Q32" s="82"/>
      <c r="R32" s="242" t="str">
        <f t="shared" si="11"/>
        <v/>
      </c>
      <c r="S32" s="65">
        <f t="shared" si="19"/>
        <v>0</v>
      </c>
      <c r="T32" s="59">
        <f t="shared" si="1"/>
        <v>0</v>
      </c>
      <c r="U32" s="59">
        <f t="shared" si="2"/>
        <v>0</v>
      </c>
      <c r="V32" s="59">
        <f t="shared" si="3"/>
        <v>0</v>
      </c>
      <c r="W32" s="59">
        <f t="shared" si="4"/>
        <v>0</v>
      </c>
      <c r="X32" s="60">
        <f t="shared" si="20"/>
        <v>0</v>
      </c>
      <c r="Y32" s="60">
        <f t="shared" si="5"/>
        <v>0</v>
      </c>
      <c r="Z32" s="61">
        <f t="shared" si="6"/>
        <v>0</v>
      </c>
      <c r="AA32" s="62">
        <f t="shared" si="21"/>
        <v>1</v>
      </c>
      <c r="AB32" s="63">
        <f t="shared" si="7"/>
        <v>0</v>
      </c>
      <c r="AC32" s="61">
        <f t="shared" si="8"/>
        <v>0</v>
      </c>
      <c r="AD32" s="61">
        <f t="shared" si="22"/>
        <v>1.8</v>
      </c>
      <c r="AE32" s="61">
        <f t="shared" si="9"/>
        <v>0</v>
      </c>
      <c r="AF32" s="64">
        <f t="shared" si="23"/>
        <v>0</v>
      </c>
      <c r="AG32" s="64">
        <f t="shared" si="16"/>
        <v>0</v>
      </c>
      <c r="AH32" s="65">
        <f>IF(C32="",0,IF(C32=Constants!$B$88,8.2,9))</f>
        <v>0</v>
      </c>
      <c r="AI32" s="66">
        <f t="shared" si="24"/>
        <v>0</v>
      </c>
      <c r="AJ32" s="67">
        <f t="shared" si="10"/>
        <v>0</v>
      </c>
      <c r="AK32" s="139"/>
    </row>
    <row r="33" spans="1:37" ht="14.25" thickTop="1" thickBot="1" x14ac:dyDescent="0.25">
      <c r="A33" s="58">
        <v>29</v>
      </c>
      <c r="B33" s="76"/>
      <c r="C33" s="68"/>
      <c r="D33" s="78"/>
      <c r="E33" s="78"/>
      <c r="F33" s="78"/>
      <c r="G33" s="78"/>
      <c r="H33" s="78"/>
      <c r="I33" s="72"/>
      <c r="J33" s="73"/>
      <c r="K33" s="80"/>
      <c r="L33" s="72"/>
      <c r="M33" s="80"/>
      <c r="N33" s="74"/>
      <c r="O33" s="80"/>
      <c r="P33" s="74"/>
      <c r="Q33" s="82"/>
      <c r="R33" s="242" t="str">
        <f t="shared" si="11"/>
        <v/>
      </c>
      <c r="S33" s="65">
        <f t="shared" si="19"/>
        <v>0</v>
      </c>
      <c r="T33" s="59">
        <f t="shared" si="1"/>
        <v>0</v>
      </c>
      <c r="U33" s="59">
        <f t="shared" si="2"/>
        <v>0</v>
      </c>
      <c r="V33" s="59">
        <f t="shared" si="3"/>
        <v>0</v>
      </c>
      <c r="W33" s="59">
        <f t="shared" si="4"/>
        <v>0</v>
      </c>
      <c r="X33" s="60">
        <f t="shared" si="20"/>
        <v>0</v>
      </c>
      <c r="Y33" s="60">
        <f t="shared" si="5"/>
        <v>0</v>
      </c>
      <c r="Z33" s="61">
        <f t="shared" si="6"/>
        <v>0</v>
      </c>
      <c r="AA33" s="62">
        <f t="shared" si="21"/>
        <v>1</v>
      </c>
      <c r="AB33" s="63">
        <f t="shared" si="7"/>
        <v>0</v>
      </c>
      <c r="AC33" s="61">
        <f t="shared" si="8"/>
        <v>0</v>
      </c>
      <c r="AD33" s="61">
        <f t="shared" si="22"/>
        <v>1.8</v>
      </c>
      <c r="AE33" s="61">
        <f t="shared" si="9"/>
        <v>0</v>
      </c>
      <c r="AF33" s="64">
        <f t="shared" si="23"/>
        <v>0</v>
      </c>
      <c r="AG33" s="64">
        <f t="shared" si="16"/>
        <v>0</v>
      </c>
      <c r="AH33" s="65">
        <f>IF(C33="",0,IF(C33=Constants!$B$88,8.2,9))</f>
        <v>0</v>
      </c>
      <c r="AI33" s="66">
        <f t="shared" si="24"/>
        <v>0</v>
      </c>
      <c r="AJ33" s="67">
        <f t="shared" si="10"/>
        <v>0</v>
      </c>
      <c r="AK33" s="139"/>
    </row>
    <row r="34" spans="1:37" ht="14.25" thickTop="1" thickBot="1" x14ac:dyDescent="0.25">
      <c r="A34" s="58">
        <v>30</v>
      </c>
      <c r="B34" s="76"/>
      <c r="C34" s="68"/>
      <c r="D34" s="78"/>
      <c r="E34" s="78"/>
      <c r="F34" s="78"/>
      <c r="G34" s="78"/>
      <c r="H34" s="78"/>
      <c r="I34" s="72"/>
      <c r="J34" s="73"/>
      <c r="K34" s="80"/>
      <c r="L34" s="72"/>
      <c r="M34" s="80"/>
      <c r="N34" s="74"/>
      <c r="O34" s="80"/>
      <c r="P34" s="74"/>
      <c r="Q34" s="82"/>
      <c r="R34" s="242" t="str">
        <f t="shared" si="11"/>
        <v/>
      </c>
      <c r="S34" s="65">
        <f t="shared" si="19"/>
        <v>0</v>
      </c>
      <c r="T34" s="59">
        <f t="shared" si="1"/>
        <v>0</v>
      </c>
      <c r="U34" s="59">
        <f t="shared" si="2"/>
        <v>0</v>
      </c>
      <c r="V34" s="59">
        <f t="shared" si="3"/>
        <v>0</v>
      </c>
      <c r="W34" s="59">
        <f t="shared" si="4"/>
        <v>0</v>
      </c>
      <c r="X34" s="60">
        <f t="shared" si="20"/>
        <v>0</v>
      </c>
      <c r="Y34" s="60">
        <f t="shared" si="5"/>
        <v>0</v>
      </c>
      <c r="Z34" s="61">
        <f t="shared" si="6"/>
        <v>0</v>
      </c>
      <c r="AA34" s="62">
        <f t="shared" si="21"/>
        <v>1</v>
      </c>
      <c r="AB34" s="63">
        <f t="shared" si="7"/>
        <v>0</v>
      </c>
      <c r="AC34" s="61">
        <f t="shared" si="8"/>
        <v>0</v>
      </c>
      <c r="AD34" s="61">
        <f t="shared" si="22"/>
        <v>1.8</v>
      </c>
      <c r="AE34" s="61">
        <f t="shared" si="9"/>
        <v>0</v>
      </c>
      <c r="AF34" s="64">
        <f t="shared" si="23"/>
        <v>0</v>
      </c>
      <c r="AG34" s="64">
        <f t="shared" si="16"/>
        <v>0</v>
      </c>
      <c r="AH34" s="65">
        <f>IF(C34="",0,IF(C34=Constants!$B$88,8.2,9))</f>
        <v>0</v>
      </c>
      <c r="AI34" s="66">
        <f t="shared" si="24"/>
        <v>0</v>
      </c>
      <c r="AJ34" s="67">
        <f t="shared" si="10"/>
        <v>0</v>
      </c>
      <c r="AK34" s="139"/>
    </row>
    <row r="35" spans="1:37" s="42" customFormat="1" ht="19.5" customHeight="1" thickTop="1" x14ac:dyDescent="0.2">
      <c r="A35" s="140"/>
      <c r="B35" s="141"/>
      <c r="C35" s="141"/>
      <c r="D35" s="142"/>
      <c r="E35" s="142"/>
      <c r="F35" s="142"/>
      <c r="G35" s="142"/>
      <c r="H35" s="142"/>
      <c r="I35" s="142"/>
      <c r="J35" s="143"/>
      <c r="K35" s="143"/>
      <c r="L35" s="142"/>
      <c r="M35" s="143"/>
      <c r="N35" s="142"/>
      <c r="O35" s="142"/>
      <c r="P35" s="142"/>
      <c r="Q35" s="144"/>
      <c r="R35" s="144"/>
      <c r="S35" s="144"/>
      <c r="T35" s="144"/>
      <c r="U35" s="144"/>
      <c r="V35" s="144"/>
      <c r="W35" s="144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0"/>
      <c r="AI35" s="140"/>
      <c r="AJ35" s="140"/>
      <c r="AK35" s="140"/>
    </row>
    <row r="36" spans="1:37" s="43" customFormat="1" ht="21" customHeight="1" x14ac:dyDescent="0.2">
      <c r="A36" s="131"/>
      <c r="B36" s="132" t="str">
        <f>VLOOKUP(ADDRESS(ROW(),COLUMN(),4),MatrixTexteT3,2,FALSE)</f>
        <v>Résultats</v>
      </c>
      <c r="C36" s="131"/>
      <c r="D36" s="131"/>
      <c r="E36" s="131"/>
      <c r="F36" s="228" t="str">
        <f>VLOOKUP(ADDRESS(ROW(),COLUMN(),4),MatrixTexteT3,2,FALSE)</f>
        <v>Résultats de cette feuille</v>
      </c>
      <c r="G36" s="133"/>
      <c r="H36" s="131"/>
      <c r="I36" s="134"/>
      <c r="J36" s="228" t="str">
        <f>VLOOKUP(ADDRESS(ROW(),COLUMN(),4),MatrixTexteT3,2,FALSE)</f>
        <v>Report des autres feuilles</v>
      </c>
      <c r="K36" s="133"/>
      <c r="L36" s="133"/>
      <c r="M36" s="135"/>
      <c r="N36" s="228" t="str">
        <f>VLOOKUP(ADDRESS(ROW(),COLUMN(),4),MatrixTexteT3,2,FALSE)</f>
        <v>Résultats globales</v>
      </c>
      <c r="O36" s="133"/>
      <c r="P36" s="133"/>
      <c r="Q36" s="133"/>
      <c r="R36" s="135"/>
      <c r="S36" s="50" t="s">
        <v>135</v>
      </c>
      <c r="T36" s="45"/>
      <c r="U36" s="45"/>
      <c r="V36" s="45"/>
      <c r="W36" s="45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K36" s="139"/>
    </row>
    <row r="37" spans="1:37" s="43" customFormat="1" ht="15" customHeight="1" thickBot="1" x14ac:dyDescent="0.25">
      <c r="A37" s="46"/>
      <c r="B37" s="47" t="str">
        <f>VLOOKUP(ADDRESS(ROW(),COLUMN(),4),MatrixTexteT3,2,FALSE)</f>
        <v>Déscription</v>
      </c>
      <c r="C37" s="83"/>
      <c r="D37" s="83"/>
      <c r="E37" s="83"/>
      <c r="F37" s="302" t="str">
        <f>VLOOKUP(ADDRESS(ROW(),COLUMN(),4),MatrixTexteT3,2,FALSE)</f>
        <v>Surface nette</v>
      </c>
      <c r="G37" s="303"/>
      <c r="H37" s="304" t="str">
        <f>VLOOKUP(ADDRESS(ROW(),COLUMN(),4),MatrixTexteT3,2,FALSE)</f>
        <v>Résultat</v>
      </c>
      <c r="I37" s="305"/>
      <c r="J37" s="302" t="str">
        <f>VLOOKUP(ADDRESS(ROW(),COLUMN(),4),MatrixTexteT3,2,FALSE)</f>
        <v>Surface nette</v>
      </c>
      <c r="K37" s="303"/>
      <c r="L37" s="304" t="str">
        <f>VLOOKUP(ADDRESS(ROW(),COLUMN(),4),MatrixTexteT3,2,FALSE)</f>
        <v>Résultat</v>
      </c>
      <c r="M37" s="305"/>
      <c r="N37" s="306" t="str">
        <f>VLOOKUP(ADDRESS(ROW(),COLUMN(),4),MatrixTexteT3,2,FALSE)</f>
        <v>Surface nette</v>
      </c>
      <c r="O37" s="306"/>
      <c r="P37" s="307" t="str">
        <f>VLOOKUP(ADDRESS(ROW(),COLUMN(),4),MatrixTexteT3,2,FALSE)</f>
        <v>Résultat</v>
      </c>
      <c r="Q37" s="308"/>
      <c r="R37" s="135"/>
      <c r="S37" s="50"/>
      <c r="T37" s="45"/>
      <c r="U37" s="45"/>
      <c r="V37" s="45"/>
      <c r="W37" s="45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K37" s="139"/>
    </row>
    <row r="38" spans="1:37" s="43" customFormat="1" ht="16.5" customHeight="1" thickTop="1" thickBot="1" x14ac:dyDescent="0.25">
      <c r="A38" s="84"/>
      <c r="B38" s="118" t="str">
        <f>VLOOKUP(ADDRESS(ROW(),COLUMN(),4),MatrixTexteT3,2,FALSE)&amp;TEXT(Mindesterfüllung,"0%")&amp;")"</f>
        <v>Degré total d'autonomie en lumière du jour (degré rempli min.50%)</v>
      </c>
      <c r="C38" s="85"/>
      <c r="D38" s="85"/>
      <c r="E38" s="85"/>
      <c r="F38" s="125">
        <f>S38</f>
        <v>0</v>
      </c>
      <c r="G38" s="118" t="s">
        <v>140</v>
      </c>
      <c r="H38" s="236">
        <f>AJ38</f>
        <v>0</v>
      </c>
      <c r="I38" s="127" t="s">
        <v>142</v>
      </c>
      <c r="J38" s="229"/>
      <c r="K38" s="118" t="s">
        <v>140</v>
      </c>
      <c r="L38" s="229"/>
      <c r="M38" s="127" t="s">
        <v>142</v>
      </c>
      <c r="N38" s="129">
        <f>F38+J38</f>
        <v>0</v>
      </c>
      <c r="O38" s="118" t="s">
        <v>140</v>
      </c>
      <c r="P38" s="137">
        <f>IF(F38=0,0,(F38*H38+J38*L38)/N38)</f>
        <v>0</v>
      </c>
      <c r="Q38" s="118" t="s">
        <v>142</v>
      </c>
      <c r="R38" s="127"/>
      <c r="S38" s="48">
        <f>SUMPRODUCT(S5:S34*H5:H34)</f>
        <v>0</v>
      </c>
      <c r="T38" s="45"/>
      <c r="U38" s="45"/>
      <c r="V38" s="45"/>
      <c r="W38" s="45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J38" s="49">
        <f>IF(S38=0,0,(SUMPRODUCT(S5:S34*H5:H34*AJ5:AJ34)/S38)*100)</f>
        <v>0</v>
      </c>
      <c r="AK38" s="139"/>
    </row>
    <row r="39" spans="1:37" s="43" customFormat="1" ht="16.5" customHeight="1" thickTop="1" thickBot="1" x14ac:dyDescent="0.25">
      <c r="A39" s="84"/>
      <c r="B39" s="118" t="str">
        <f>VLOOKUP(ADDRESS(ROW(),COLUMN(),4),MatrixTexteT3,2,FALSE)&amp;TEXT(MaxUFläche,"0%")&amp;")"</f>
        <v>Part de surface avec un résultat insuffisant (max. 20%)</v>
      </c>
      <c r="C39" s="85"/>
      <c r="D39" s="85"/>
      <c r="E39" s="85"/>
      <c r="F39" s="126">
        <f>S39</f>
        <v>0</v>
      </c>
      <c r="G39" s="86" t="s">
        <v>140</v>
      </c>
      <c r="H39" s="237">
        <f>IF(F38=0,0,F39/F38*100)</f>
        <v>0</v>
      </c>
      <c r="I39" s="128" t="s">
        <v>142</v>
      </c>
      <c r="J39" s="230"/>
      <c r="K39" s="86" t="s">
        <v>140</v>
      </c>
      <c r="L39" s="136"/>
      <c r="M39" s="128"/>
      <c r="N39" s="130">
        <f>F39+J39</f>
        <v>0</v>
      </c>
      <c r="O39" s="86" t="s">
        <v>140</v>
      </c>
      <c r="P39" s="138">
        <f>IF(F38=0,0,N39/N38*100)</f>
        <v>0</v>
      </c>
      <c r="Q39" s="86" t="s">
        <v>142</v>
      </c>
      <c r="R39" s="128"/>
      <c r="S39" s="48">
        <f>SUMPRODUCT((AJ5:AJ34&lt;Befriedigend)*S5:S34*H5:H34)</f>
        <v>0</v>
      </c>
      <c r="T39" s="45"/>
      <c r="U39" s="45"/>
      <c r="V39" s="45"/>
      <c r="W39" s="45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K39" s="139"/>
    </row>
    <row r="40" spans="1:37" s="43" customFormat="1" ht="25.5" customHeight="1" thickTop="1" thickBot="1" x14ac:dyDescent="0.25">
      <c r="A40" s="248"/>
      <c r="B40" s="249" t="str">
        <f>VLOOKUP(ADDRESS(ROW(),COLUMN(),4),MatrixTexteT3,2,FALSE)</f>
        <v>Les exigences de Minergie-Eco sont de (au total)</v>
      </c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301" t="str">
        <f>IF(AND((P38/100)&gt;=Gut,(P39/100)&lt;=MaxUFläche),Texte!$B$215,IF(AND((P38/100)&gt;=Mindesterfüllung,(P39/100)&lt;=MaxUFläche),Texte!$B$216,Texte!$B$217))</f>
        <v>ne sont pas remplies</v>
      </c>
      <c r="O40" s="301"/>
      <c r="P40" s="301"/>
      <c r="Q40" s="301"/>
      <c r="R40" s="301"/>
      <c r="S40" s="45"/>
      <c r="T40" s="45"/>
      <c r="U40" s="45"/>
      <c r="V40" s="45"/>
      <c r="W40" s="45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K40" s="139"/>
    </row>
    <row r="41" spans="1:37" s="43" customFormat="1" ht="13.5" thickTop="1" x14ac:dyDescent="0.2">
      <c r="A41" s="139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39"/>
      <c r="AI41" s="139"/>
      <c r="AJ41" s="139"/>
      <c r="AK41" s="139"/>
    </row>
    <row r="42" spans="1:37" s="43" customFormat="1" x14ac:dyDescent="0.2">
      <c r="A42" s="139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39"/>
      <c r="AI42" s="139"/>
      <c r="AJ42" s="139"/>
      <c r="AK42" s="139"/>
    </row>
    <row r="43" spans="1:37" s="43" customFormat="1" x14ac:dyDescent="0.2">
      <c r="B43" s="44"/>
      <c r="C43" s="44"/>
      <c r="D43" s="44"/>
      <c r="E43" s="44"/>
      <c r="F43" s="44"/>
      <c r="G43" s="44"/>
      <c r="H43" s="44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 spans="1:37" s="43" customFormat="1" x14ac:dyDescent="0.2">
      <c r="B44" s="44"/>
      <c r="C44" s="44"/>
      <c r="D44" s="44"/>
      <c r="E44" s="44"/>
      <c r="F44" s="44"/>
      <c r="G44" s="44"/>
      <c r="H44" s="44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  <row r="45" spans="1:37" s="43" customFormat="1" x14ac:dyDescent="0.2">
      <c r="B45" s="44"/>
      <c r="C45" s="44"/>
      <c r="D45" s="44"/>
      <c r="E45" s="44"/>
      <c r="F45" s="44"/>
      <c r="G45" s="44"/>
      <c r="H45" s="44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4"/>
      <c r="Y45" s="44"/>
      <c r="Z45" s="44"/>
      <c r="AA45" s="44"/>
      <c r="AB45" s="44"/>
      <c r="AC45" s="44"/>
      <c r="AD45" s="44"/>
      <c r="AE45" s="44"/>
      <c r="AF45" s="44"/>
      <c r="AG45" s="44"/>
    </row>
    <row r="46" spans="1:37" s="43" customFormat="1" x14ac:dyDescent="0.2">
      <c r="B46" s="44"/>
      <c r="C46" s="44"/>
      <c r="D46" s="44"/>
      <c r="E46" s="44"/>
      <c r="F46" s="44"/>
      <c r="G46" s="44"/>
      <c r="H46" s="44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4"/>
      <c r="Y46" s="44"/>
      <c r="Z46" s="44"/>
      <c r="AA46" s="44"/>
      <c r="AB46" s="44"/>
      <c r="AC46" s="44"/>
      <c r="AD46" s="44"/>
      <c r="AE46" s="44"/>
      <c r="AF46" s="44"/>
      <c r="AG46" s="44"/>
    </row>
    <row r="47" spans="1:37" s="43" customFormat="1" x14ac:dyDescent="0.2">
      <c r="B47" s="44"/>
      <c r="C47" s="44"/>
      <c r="D47" s="44"/>
      <c r="E47" s="44"/>
      <c r="F47" s="44"/>
      <c r="G47" s="44"/>
      <c r="H47" s="44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4"/>
      <c r="Y47" s="44"/>
      <c r="Z47" s="44"/>
      <c r="AA47" s="44"/>
      <c r="AB47" s="44"/>
      <c r="AC47" s="44"/>
      <c r="AD47" s="44"/>
      <c r="AE47" s="44"/>
      <c r="AF47" s="44"/>
      <c r="AG47" s="44"/>
    </row>
    <row r="48" spans="1:37" s="43" customFormat="1" x14ac:dyDescent="0.2">
      <c r="B48" s="44"/>
      <c r="C48" s="44"/>
      <c r="D48" s="44"/>
      <c r="E48" s="44"/>
      <c r="F48" s="44"/>
      <c r="G48" s="44"/>
      <c r="H48" s="44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4"/>
      <c r="Y48" s="44"/>
      <c r="Z48" s="44"/>
      <c r="AA48" s="44"/>
      <c r="AB48" s="44"/>
      <c r="AC48" s="44"/>
      <c r="AD48" s="44"/>
      <c r="AE48" s="44"/>
      <c r="AF48" s="44"/>
      <c r="AG48" s="44"/>
    </row>
    <row r="49" spans="2:33" s="43" customFormat="1" x14ac:dyDescent="0.2">
      <c r="B49" s="44"/>
      <c r="C49" s="44"/>
      <c r="D49" s="44"/>
      <c r="E49" s="44"/>
      <c r="F49" s="44"/>
      <c r="G49" s="44"/>
      <c r="H49" s="44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4"/>
      <c r="Y49" s="44"/>
      <c r="Z49" s="44"/>
      <c r="AA49" s="44"/>
      <c r="AB49" s="44"/>
      <c r="AC49" s="44"/>
      <c r="AD49" s="44"/>
      <c r="AE49" s="44"/>
      <c r="AF49" s="44"/>
      <c r="AG49" s="44"/>
    </row>
    <row r="50" spans="2:33" s="43" customFormat="1" x14ac:dyDescent="0.2">
      <c r="B50" s="44"/>
      <c r="C50" s="44"/>
      <c r="D50" s="44"/>
      <c r="E50" s="44"/>
      <c r="F50" s="44"/>
      <c r="G50" s="44"/>
      <c r="H50" s="44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4"/>
      <c r="Y50" s="44"/>
      <c r="Z50" s="44"/>
      <c r="AA50" s="44"/>
      <c r="AB50" s="44"/>
      <c r="AC50" s="44"/>
      <c r="AD50" s="44"/>
      <c r="AE50" s="44"/>
      <c r="AF50" s="44"/>
      <c r="AG50" s="44"/>
    </row>
    <row r="51" spans="2:33" s="43" customFormat="1" x14ac:dyDescent="0.2">
      <c r="B51" s="44"/>
      <c r="C51" s="44"/>
      <c r="D51" s="44"/>
      <c r="E51" s="44"/>
      <c r="F51" s="44"/>
      <c r="G51" s="44"/>
      <c r="H51" s="44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4"/>
      <c r="Y51" s="44"/>
      <c r="Z51" s="44"/>
      <c r="AA51" s="44"/>
      <c r="AB51" s="44"/>
      <c r="AC51" s="44"/>
      <c r="AD51" s="44"/>
      <c r="AE51" s="44"/>
      <c r="AF51" s="44"/>
      <c r="AG51" s="44"/>
    </row>
    <row r="52" spans="2:33" s="43" customFormat="1" x14ac:dyDescent="0.2">
      <c r="B52" s="44"/>
      <c r="C52" s="44"/>
      <c r="D52" s="44"/>
      <c r="E52" s="44"/>
      <c r="F52" s="44"/>
      <c r="G52" s="44"/>
      <c r="H52" s="44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4"/>
      <c r="Y52" s="44"/>
      <c r="Z52" s="44"/>
      <c r="AA52" s="44"/>
      <c r="AB52" s="44"/>
      <c r="AC52" s="44"/>
      <c r="AD52" s="44"/>
      <c r="AE52" s="44"/>
      <c r="AF52" s="44"/>
      <c r="AG52" s="44"/>
    </row>
    <row r="53" spans="2:33" s="43" customFormat="1" x14ac:dyDescent="0.2">
      <c r="B53" s="44"/>
      <c r="C53" s="44"/>
      <c r="D53" s="44"/>
      <c r="E53" s="44"/>
      <c r="F53" s="44"/>
      <c r="G53" s="44"/>
      <c r="H53" s="44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4"/>
      <c r="Y53" s="44"/>
      <c r="Z53" s="44"/>
      <c r="AA53" s="44"/>
      <c r="AB53" s="44"/>
      <c r="AC53" s="44"/>
      <c r="AD53" s="44"/>
      <c r="AE53" s="44"/>
      <c r="AF53" s="44"/>
      <c r="AG53" s="44"/>
    </row>
    <row r="54" spans="2:33" s="43" customFormat="1" x14ac:dyDescent="0.2">
      <c r="B54" s="44"/>
      <c r="C54" s="44"/>
      <c r="D54" s="44"/>
      <c r="E54" s="44"/>
      <c r="F54" s="44"/>
      <c r="G54" s="44"/>
      <c r="H54" s="44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4"/>
      <c r="Y54" s="44"/>
      <c r="Z54" s="44"/>
      <c r="AA54" s="44"/>
      <c r="AB54" s="44"/>
      <c r="AC54" s="44"/>
      <c r="AD54" s="44"/>
      <c r="AE54" s="44"/>
      <c r="AF54" s="44"/>
      <c r="AG54" s="44"/>
    </row>
    <row r="55" spans="2:33" s="43" customFormat="1" x14ac:dyDescent="0.2">
      <c r="B55" s="44"/>
      <c r="C55" s="44"/>
      <c r="D55" s="44"/>
      <c r="E55" s="44"/>
      <c r="F55" s="44"/>
      <c r="G55" s="44"/>
      <c r="H55" s="44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4"/>
      <c r="Y55" s="44"/>
      <c r="Z55" s="44"/>
      <c r="AA55" s="44"/>
      <c r="AB55" s="44"/>
      <c r="AC55" s="44"/>
      <c r="AD55" s="44"/>
      <c r="AE55" s="44"/>
      <c r="AF55" s="44"/>
      <c r="AG55" s="44"/>
    </row>
    <row r="56" spans="2:33" s="43" customFormat="1" x14ac:dyDescent="0.2">
      <c r="B56" s="44"/>
      <c r="C56" s="44"/>
      <c r="D56" s="44"/>
      <c r="E56" s="44"/>
      <c r="F56" s="44"/>
      <c r="G56" s="44"/>
      <c r="H56" s="44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4"/>
      <c r="Y56" s="44"/>
      <c r="Z56" s="44"/>
      <c r="AA56" s="44"/>
      <c r="AB56" s="44"/>
      <c r="AC56" s="44"/>
      <c r="AD56" s="44"/>
      <c r="AE56" s="44"/>
      <c r="AF56" s="44"/>
      <c r="AG56" s="44"/>
    </row>
    <row r="57" spans="2:33" s="43" customFormat="1" x14ac:dyDescent="0.2">
      <c r="B57" s="44"/>
      <c r="C57" s="44"/>
      <c r="D57" s="44"/>
      <c r="E57" s="44"/>
      <c r="F57" s="44"/>
      <c r="G57" s="44"/>
      <c r="H57" s="44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4"/>
      <c r="Y57" s="44"/>
      <c r="Z57" s="44"/>
      <c r="AA57" s="44"/>
      <c r="AB57" s="44"/>
      <c r="AC57" s="44"/>
      <c r="AD57" s="44"/>
      <c r="AE57" s="44"/>
      <c r="AF57" s="44"/>
      <c r="AG57" s="44"/>
    </row>
    <row r="58" spans="2:33" s="43" customFormat="1" x14ac:dyDescent="0.2">
      <c r="B58" s="44"/>
      <c r="C58" s="44"/>
      <c r="D58" s="44"/>
      <c r="E58" s="44"/>
      <c r="F58" s="44"/>
      <c r="G58" s="44"/>
      <c r="H58" s="44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4"/>
      <c r="Y58" s="44"/>
      <c r="Z58" s="44"/>
      <c r="AA58" s="44"/>
      <c r="AB58" s="44"/>
      <c r="AC58" s="44"/>
      <c r="AD58" s="44"/>
      <c r="AE58" s="44"/>
      <c r="AF58" s="44"/>
      <c r="AG58" s="44"/>
    </row>
    <row r="59" spans="2:33" s="43" customFormat="1" x14ac:dyDescent="0.2">
      <c r="B59" s="44"/>
      <c r="C59" s="44"/>
      <c r="D59" s="44"/>
      <c r="E59" s="44"/>
      <c r="F59" s="44"/>
      <c r="G59" s="44"/>
      <c r="H59" s="44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4"/>
      <c r="Y59" s="44"/>
      <c r="Z59" s="44"/>
      <c r="AA59" s="44"/>
      <c r="AB59" s="44"/>
      <c r="AC59" s="44"/>
      <c r="AD59" s="44"/>
      <c r="AE59" s="44"/>
      <c r="AF59" s="44"/>
      <c r="AG59" s="44"/>
    </row>
    <row r="60" spans="2:33" s="43" customFormat="1" x14ac:dyDescent="0.2">
      <c r="B60" s="44"/>
      <c r="C60" s="44"/>
      <c r="D60" s="44"/>
      <c r="E60" s="44"/>
      <c r="F60" s="44"/>
      <c r="G60" s="44"/>
      <c r="H60" s="44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4"/>
      <c r="Y60" s="44"/>
      <c r="Z60" s="44"/>
      <c r="AA60" s="44"/>
      <c r="AB60" s="44"/>
      <c r="AC60" s="44"/>
      <c r="AD60" s="44"/>
      <c r="AE60" s="44"/>
      <c r="AF60" s="44"/>
      <c r="AG60" s="44"/>
    </row>
    <row r="61" spans="2:33" s="43" customFormat="1" x14ac:dyDescent="0.2">
      <c r="B61" s="44"/>
      <c r="C61" s="44"/>
      <c r="D61" s="44"/>
      <c r="E61" s="44"/>
      <c r="F61" s="44"/>
      <c r="G61" s="44"/>
      <c r="H61" s="44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4"/>
      <c r="Y61" s="44"/>
      <c r="Z61" s="44"/>
      <c r="AA61" s="44"/>
      <c r="AB61" s="44"/>
      <c r="AC61" s="44"/>
      <c r="AD61" s="44"/>
      <c r="AE61" s="44"/>
      <c r="AF61" s="44"/>
      <c r="AG61" s="44"/>
    </row>
    <row r="62" spans="2:33" s="43" customFormat="1" x14ac:dyDescent="0.2">
      <c r="B62" s="44"/>
      <c r="C62" s="44"/>
      <c r="D62" s="44"/>
      <c r="E62" s="44"/>
      <c r="F62" s="44"/>
      <c r="G62" s="44"/>
      <c r="H62" s="44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4"/>
      <c r="Y62" s="44"/>
      <c r="Z62" s="44"/>
      <c r="AA62" s="44"/>
      <c r="AB62" s="44"/>
      <c r="AC62" s="44"/>
      <c r="AD62" s="44"/>
      <c r="AE62" s="44"/>
      <c r="AF62" s="44"/>
      <c r="AG62" s="44"/>
    </row>
    <row r="63" spans="2:33" s="43" customFormat="1" x14ac:dyDescent="0.2">
      <c r="B63" s="44"/>
      <c r="C63" s="44"/>
      <c r="D63" s="44"/>
      <c r="E63" s="44"/>
      <c r="F63" s="44"/>
      <c r="G63" s="44"/>
      <c r="H63" s="44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4"/>
      <c r="Y63" s="44"/>
      <c r="Z63" s="44"/>
      <c r="AA63" s="44"/>
      <c r="AB63" s="44"/>
      <c r="AC63" s="44"/>
      <c r="AD63" s="44"/>
      <c r="AE63" s="44"/>
      <c r="AF63" s="44"/>
      <c r="AG63" s="44"/>
    </row>
    <row r="64" spans="2:33" s="43" customFormat="1" x14ac:dyDescent="0.2">
      <c r="B64" s="44"/>
      <c r="C64" s="44"/>
      <c r="D64" s="44"/>
      <c r="E64" s="44"/>
      <c r="F64" s="44"/>
      <c r="G64" s="44"/>
      <c r="H64" s="44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4"/>
      <c r="Y64" s="44"/>
      <c r="Z64" s="44"/>
      <c r="AA64" s="44"/>
      <c r="AB64" s="44"/>
      <c r="AC64" s="44"/>
      <c r="AD64" s="44"/>
      <c r="AE64" s="44"/>
      <c r="AF64" s="44"/>
      <c r="AG64" s="44"/>
    </row>
    <row r="65" spans="2:33" s="43" customFormat="1" x14ac:dyDescent="0.2">
      <c r="B65" s="44"/>
      <c r="C65" s="44"/>
      <c r="D65" s="44"/>
      <c r="E65" s="44"/>
      <c r="F65" s="44"/>
      <c r="G65" s="44"/>
      <c r="H65" s="44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4"/>
      <c r="Y65" s="44"/>
      <c r="Z65" s="44"/>
      <c r="AA65" s="44"/>
      <c r="AB65" s="44"/>
      <c r="AC65" s="44"/>
      <c r="AD65" s="44"/>
      <c r="AE65" s="44"/>
      <c r="AF65" s="44"/>
      <c r="AG65" s="44"/>
    </row>
    <row r="66" spans="2:33" s="43" customFormat="1" x14ac:dyDescent="0.2">
      <c r="B66" s="44"/>
      <c r="C66" s="44"/>
      <c r="D66" s="44"/>
      <c r="E66" s="44"/>
      <c r="F66" s="44"/>
      <c r="G66" s="44"/>
      <c r="H66" s="44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4"/>
      <c r="Y66" s="44"/>
      <c r="Z66" s="44"/>
      <c r="AA66" s="44"/>
      <c r="AB66" s="44"/>
      <c r="AC66" s="44"/>
      <c r="AD66" s="44"/>
      <c r="AE66" s="44"/>
      <c r="AF66" s="44"/>
      <c r="AG66" s="44"/>
    </row>
    <row r="67" spans="2:33" s="43" customFormat="1" x14ac:dyDescent="0.2">
      <c r="B67" s="44"/>
      <c r="C67" s="44"/>
      <c r="D67" s="44"/>
      <c r="E67" s="44"/>
      <c r="F67" s="44"/>
      <c r="G67" s="44"/>
      <c r="H67" s="44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4"/>
      <c r="Y67" s="44"/>
      <c r="Z67" s="44"/>
      <c r="AA67" s="44"/>
      <c r="AB67" s="44"/>
      <c r="AC67" s="44"/>
      <c r="AD67" s="44"/>
      <c r="AE67" s="44"/>
      <c r="AF67" s="44"/>
      <c r="AG67" s="44"/>
    </row>
    <row r="68" spans="2:33" s="43" customFormat="1" x14ac:dyDescent="0.2">
      <c r="B68" s="44"/>
      <c r="C68" s="44"/>
      <c r="D68" s="44"/>
      <c r="E68" s="44"/>
      <c r="F68" s="44"/>
      <c r="G68" s="44"/>
      <c r="H68" s="44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4"/>
      <c r="Y68" s="44"/>
      <c r="Z68" s="44"/>
      <c r="AA68" s="44"/>
      <c r="AB68" s="44"/>
      <c r="AC68" s="44"/>
      <c r="AD68" s="44"/>
      <c r="AE68" s="44"/>
      <c r="AF68" s="44"/>
      <c r="AG68" s="44"/>
    </row>
    <row r="69" spans="2:33" s="43" customFormat="1" x14ac:dyDescent="0.2">
      <c r="B69" s="44"/>
      <c r="C69" s="44"/>
      <c r="D69" s="44"/>
      <c r="E69" s="44"/>
      <c r="F69" s="44"/>
      <c r="G69" s="44"/>
      <c r="H69" s="44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4"/>
      <c r="Y69" s="44"/>
      <c r="Z69" s="44"/>
      <c r="AA69" s="44"/>
      <c r="AB69" s="44"/>
      <c r="AC69" s="44"/>
      <c r="AD69" s="44"/>
      <c r="AE69" s="44"/>
      <c r="AF69" s="44"/>
      <c r="AG69" s="44"/>
    </row>
    <row r="70" spans="2:33" s="43" customFormat="1" x14ac:dyDescent="0.2">
      <c r="B70" s="44"/>
      <c r="C70" s="44"/>
      <c r="D70" s="44"/>
      <c r="E70" s="44"/>
      <c r="F70" s="44"/>
      <c r="G70" s="44"/>
      <c r="H70" s="44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4"/>
      <c r="Y70" s="44"/>
      <c r="Z70" s="44"/>
      <c r="AA70" s="44"/>
      <c r="AB70" s="44"/>
      <c r="AC70" s="44"/>
      <c r="AD70" s="44"/>
      <c r="AE70" s="44"/>
      <c r="AF70" s="44"/>
      <c r="AG70" s="44"/>
    </row>
    <row r="71" spans="2:33" s="43" customFormat="1" x14ac:dyDescent="0.2">
      <c r="B71" s="44"/>
      <c r="C71" s="44"/>
      <c r="D71" s="44"/>
      <c r="E71" s="44"/>
      <c r="F71" s="44"/>
      <c r="G71" s="44"/>
      <c r="H71" s="44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4"/>
      <c r="Y71" s="44"/>
      <c r="Z71" s="44"/>
      <c r="AA71" s="44"/>
      <c r="AB71" s="44"/>
      <c r="AC71" s="44"/>
      <c r="AD71" s="44"/>
      <c r="AE71" s="44"/>
      <c r="AF71" s="44"/>
      <c r="AG71" s="44"/>
    </row>
    <row r="72" spans="2:33" s="43" customFormat="1" x14ac:dyDescent="0.2">
      <c r="B72" s="44"/>
      <c r="C72" s="44"/>
      <c r="D72" s="44"/>
      <c r="E72" s="44"/>
      <c r="F72" s="44"/>
      <c r="G72" s="44"/>
      <c r="H72" s="44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4"/>
      <c r="Y72" s="44"/>
      <c r="Z72" s="44"/>
      <c r="AA72" s="44"/>
      <c r="AB72" s="44"/>
      <c r="AC72" s="44"/>
      <c r="AD72" s="44"/>
      <c r="AE72" s="44"/>
      <c r="AF72" s="44"/>
      <c r="AG72" s="44"/>
    </row>
    <row r="73" spans="2:33" s="43" customFormat="1" x14ac:dyDescent="0.2">
      <c r="B73" s="44"/>
      <c r="C73" s="44"/>
      <c r="D73" s="44"/>
      <c r="E73" s="44"/>
      <c r="F73" s="44"/>
      <c r="G73" s="44"/>
      <c r="H73" s="44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4"/>
      <c r="Y73" s="44"/>
      <c r="Z73" s="44"/>
      <c r="AA73" s="44"/>
      <c r="AB73" s="44"/>
      <c r="AC73" s="44"/>
      <c r="AD73" s="44"/>
      <c r="AE73" s="44"/>
      <c r="AF73" s="44"/>
      <c r="AG73" s="44"/>
    </row>
    <row r="74" spans="2:33" s="43" customFormat="1" x14ac:dyDescent="0.2">
      <c r="B74" s="44"/>
      <c r="C74" s="44"/>
      <c r="D74" s="44"/>
      <c r="E74" s="44"/>
      <c r="F74" s="44"/>
      <c r="G74" s="44"/>
      <c r="H74" s="44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4"/>
      <c r="Y74" s="44"/>
      <c r="Z74" s="44"/>
      <c r="AA74" s="44"/>
      <c r="AB74" s="44"/>
      <c r="AC74" s="44"/>
      <c r="AD74" s="44"/>
      <c r="AE74" s="44"/>
      <c r="AF74" s="44"/>
      <c r="AG74" s="44"/>
    </row>
    <row r="75" spans="2:33" s="43" customFormat="1" x14ac:dyDescent="0.2">
      <c r="B75" s="44"/>
      <c r="C75" s="44"/>
      <c r="D75" s="44"/>
      <c r="E75" s="44"/>
      <c r="F75" s="44"/>
      <c r="G75" s="44"/>
      <c r="H75" s="44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4"/>
      <c r="Y75" s="44"/>
      <c r="Z75" s="44"/>
      <c r="AA75" s="44"/>
      <c r="AB75" s="44"/>
      <c r="AC75" s="44"/>
      <c r="AD75" s="44"/>
      <c r="AE75" s="44"/>
      <c r="AF75" s="44"/>
      <c r="AG75" s="44"/>
    </row>
    <row r="76" spans="2:33" s="43" customFormat="1" x14ac:dyDescent="0.2">
      <c r="B76" s="44"/>
      <c r="C76" s="44"/>
      <c r="D76" s="44"/>
      <c r="E76" s="44"/>
      <c r="F76" s="44"/>
      <c r="G76" s="44"/>
      <c r="H76" s="44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4"/>
      <c r="Y76" s="44"/>
      <c r="Z76" s="44"/>
      <c r="AA76" s="44"/>
      <c r="AB76" s="44"/>
      <c r="AC76" s="44"/>
      <c r="AD76" s="44"/>
      <c r="AE76" s="44"/>
      <c r="AF76" s="44"/>
      <c r="AG76" s="44"/>
    </row>
    <row r="77" spans="2:33" s="43" customFormat="1" x14ac:dyDescent="0.2">
      <c r="B77" s="44"/>
      <c r="C77" s="44"/>
      <c r="D77" s="44"/>
      <c r="E77" s="44"/>
      <c r="F77" s="44"/>
      <c r="G77" s="44"/>
      <c r="H77" s="44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4"/>
      <c r="Y77" s="44"/>
      <c r="Z77" s="44"/>
      <c r="AA77" s="44"/>
      <c r="AB77" s="44"/>
      <c r="AC77" s="44"/>
      <c r="AD77" s="44"/>
      <c r="AE77" s="44"/>
      <c r="AF77" s="44"/>
      <c r="AG77" s="44"/>
    </row>
    <row r="78" spans="2:33" s="43" customFormat="1" x14ac:dyDescent="0.2">
      <c r="B78" s="44"/>
      <c r="C78" s="44"/>
      <c r="D78" s="44"/>
      <c r="E78" s="44"/>
      <c r="F78" s="44"/>
      <c r="G78" s="44"/>
      <c r="H78" s="44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4"/>
      <c r="Y78" s="44"/>
      <c r="Z78" s="44"/>
      <c r="AA78" s="44"/>
      <c r="AB78" s="44"/>
      <c r="AC78" s="44"/>
      <c r="AD78" s="44"/>
      <c r="AE78" s="44"/>
      <c r="AF78" s="44"/>
      <c r="AG78" s="44"/>
    </row>
    <row r="79" spans="2:33" s="43" customFormat="1" x14ac:dyDescent="0.2">
      <c r="B79" s="44"/>
      <c r="C79" s="44"/>
      <c r="D79" s="44"/>
      <c r="E79" s="44"/>
      <c r="F79" s="44"/>
      <c r="G79" s="44"/>
      <c r="H79" s="44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4"/>
      <c r="Y79" s="44"/>
      <c r="Z79" s="44"/>
      <c r="AA79" s="44"/>
      <c r="AB79" s="44"/>
      <c r="AC79" s="44"/>
      <c r="AD79" s="44"/>
      <c r="AE79" s="44"/>
      <c r="AF79" s="44"/>
      <c r="AG79" s="44"/>
    </row>
    <row r="80" spans="2:33" s="43" customFormat="1" x14ac:dyDescent="0.2">
      <c r="B80" s="44"/>
      <c r="C80" s="44"/>
      <c r="D80" s="44"/>
      <c r="E80" s="44"/>
      <c r="F80" s="44"/>
      <c r="G80" s="44"/>
      <c r="H80" s="44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4"/>
      <c r="Y80" s="44"/>
      <c r="Z80" s="44"/>
      <c r="AA80" s="44"/>
      <c r="AB80" s="44"/>
      <c r="AC80" s="44"/>
      <c r="AD80" s="44"/>
      <c r="AE80" s="44"/>
      <c r="AF80" s="44"/>
      <c r="AG80" s="44"/>
    </row>
    <row r="81" spans="2:33" s="43" customFormat="1" x14ac:dyDescent="0.2">
      <c r="B81" s="44"/>
      <c r="C81" s="44"/>
      <c r="D81" s="44"/>
      <c r="E81" s="44"/>
      <c r="F81" s="44"/>
      <c r="G81" s="44"/>
      <c r="H81" s="44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 spans="2:33" s="43" customFormat="1" x14ac:dyDescent="0.2">
      <c r="B82" s="44"/>
      <c r="C82" s="44"/>
      <c r="D82" s="44"/>
      <c r="E82" s="44"/>
      <c r="F82" s="44"/>
      <c r="G82" s="44"/>
      <c r="H82" s="44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 spans="2:33" s="43" customFormat="1" x14ac:dyDescent="0.2">
      <c r="B83" s="44"/>
      <c r="C83" s="44"/>
      <c r="D83" s="44"/>
      <c r="E83" s="44"/>
      <c r="F83" s="44"/>
      <c r="G83" s="44"/>
      <c r="H83" s="44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 spans="2:33" s="43" customFormat="1" x14ac:dyDescent="0.2">
      <c r="B84" s="44"/>
      <c r="C84" s="44"/>
      <c r="D84" s="44"/>
      <c r="E84" s="44"/>
      <c r="F84" s="44"/>
      <c r="G84" s="44"/>
      <c r="H84" s="44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 spans="2:33" s="43" customFormat="1" x14ac:dyDescent="0.2">
      <c r="B85" s="44"/>
      <c r="C85" s="44"/>
      <c r="D85" s="44"/>
      <c r="E85" s="44"/>
      <c r="F85" s="44"/>
      <c r="G85" s="44"/>
      <c r="H85" s="44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 spans="2:33" s="43" customFormat="1" x14ac:dyDescent="0.2">
      <c r="B86" s="44"/>
      <c r="C86" s="44"/>
      <c r="D86" s="44"/>
      <c r="E86" s="44"/>
      <c r="F86" s="44"/>
      <c r="G86" s="44"/>
      <c r="H86" s="44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 spans="2:33" s="43" customFormat="1" x14ac:dyDescent="0.2">
      <c r="B87" s="44"/>
      <c r="C87" s="44"/>
      <c r="D87" s="44"/>
      <c r="E87" s="44"/>
      <c r="F87" s="44"/>
      <c r="G87" s="44"/>
      <c r="H87" s="44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spans="2:33" s="43" customFormat="1" x14ac:dyDescent="0.2">
      <c r="B88" s="44"/>
      <c r="C88" s="44"/>
      <c r="D88" s="44"/>
      <c r="E88" s="44"/>
      <c r="F88" s="44"/>
      <c r="G88" s="44"/>
      <c r="H88" s="44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 spans="2:33" s="43" customFormat="1" x14ac:dyDescent="0.2">
      <c r="B89" s="44"/>
      <c r="C89" s="44"/>
      <c r="D89" s="44"/>
      <c r="E89" s="44"/>
      <c r="F89" s="44"/>
      <c r="G89" s="44"/>
      <c r="H89" s="44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 spans="2:33" s="43" customFormat="1" x14ac:dyDescent="0.2">
      <c r="B90" s="44"/>
      <c r="C90" s="44"/>
      <c r="D90" s="44"/>
      <c r="E90" s="44"/>
      <c r="F90" s="44"/>
      <c r="G90" s="44"/>
      <c r="H90" s="44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 spans="2:33" s="43" customFormat="1" x14ac:dyDescent="0.2">
      <c r="B91" s="44"/>
      <c r="C91" s="44"/>
      <c r="D91" s="44"/>
      <c r="E91" s="44"/>
      <c r="F91" s="44"/>
      <c r="G91" s="44"/>
      <c r="H91" s="44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 spans="2:33" s="43" customFormat="1" x14ac:dyDescent="0.2">
      <c r="B92" s="44"/>
      <c r="C92" s="44"/>
      <c r="D92" s="44"/>
      <c r="E92" s="44"/>
      <c r="F92" s="44"/>
      <c r="G92" s="44"/>
      <c r="H92" s="44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 spans="2:33" s="43" customFormat="1" x14ac:dyDescent="0.2">
      <c r="B93" s="44"/>
      <c r="C93" s="44"/>
      <c r="D93" s="44"/>
      <c r="E93" s="44"/>
      <c r="F93" s="44"/>
      <c r="G93" s="44"/>
      <c r="H93" s="44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spans="2:33" s="43" customFormat="1" x14ac:dyDescent="0.2">
      <c r="B94" s="44"/>
      <c r="C94" s="44"/>
      <c r="D94" s="44"/>
      <c r="E94" s="44"/>
      <c r="F94" s="44"/>
      <c r="G94" s="44"/>
      <c r="H94" s="44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spans="2:33" s="43" customFormat="1" x14ac:dyDescent="0.2">
      <c r="B95" s="45"/>
      <c r="C95" s="44"/>
      <c r="D95" s="44"/>
      <c r="E95" s="44"/>
      <c r="F95" s="44"/>
      <c r="G95" s="44"/>
      <c r="H95" s="44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 spans="2:33" x14ac:dyDescent="0.2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</row>
    <row r="97" spans="2:33" x14ac:dyDescent="0.2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</row>
    <row r="98" spans="2:33" x14ac:dyDescent="0.2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</row>
    <row r="99" spans="2:33" x14ac:dyDescent="0.2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</row>
    <row r="100" spans="2:33" x14ac:dyDescent="0.2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</row>
    <row r="101" spans="2:33" x14ac:dyDescent="0.2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</row>
    <row r="102" spans="2:33" x14ac:dyDescent="0.2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</row>
    <row r="103" spans="2:33" x14ac:dyDescent="0.2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</row>
    <row r="104" spans="2:33" x14ac:dyDescent="0.2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</row>
    <row r="105" spans="2:33" x14ac:dyDescent="0.2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</row>
    <row r="106" spans="2:33" x14ac:dyDescent="0.2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</row>
    <row r="107" spans="2:33" x14ac:dyDescent="0.2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</row>
    <row r="108" spans="2:33" x14ac:dyDescent="0.2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</row>
    <row r="109" spans="2:33" x14ac:dyDescent="0.2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</row>
    <row r="110" spans="2:33" x14ac:dyDescent="0.2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</row>
    <row r="111" spans="2:33" x14ac:dyDescent="0.2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</row>
    <row r="112" spans="2:33" x14ac:dyDescent="0.2"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</row>
    <row r="113" spans="2:33" x14ac:dyDescent="0.2"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</row>
    <row r="114" spans="2:33" x14ac:dyDescent="0.2"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</row>
    <row r="115" spans="2:33" x14ac:dyDescent="0.2"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</row>
    <row r="116" spans="2:33" x14ac:dyDescent="0.2"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</row>
    <row r="117" spans="2:33" x14ac:dyDescent="0.2"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</row>
    <row r="118" spans="2:33" x14ac:dyDescent="0.2"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</row>
    <row r="119" spans="2:33" x14ac:dyDescent="0.2"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</row>
    <row r="120" spans="2:33" x14ac:dyDescent="0.2"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</row>
    <row r="121" spans="2:33" x14ac:dyDescent="0.2"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</row>
    <row r="122" spans="2:33" x14ac:dyDescent="0.2"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</row>
    <row r="123" spans="2:33" x14ac:dyDescent="0.2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</row>
    <row r="124" spans="2:33" x14ac:dyDescent="0.2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</row>
    <row r="125" spans="2:33" x14ac:dyDescent="0.2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</row>
    <row r="126" spans="2:33" x14ac:dyDescent="0.2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</row>
    <row r="127" spans="2:33" x14ac:dyDescent="0.2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</row>
    <row r="128" spans="2:33" x14ac:dyDescent="0.2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</row>
    <row r="129" spans="2:33" x14ac:dyDescent="0.2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</row>
    <row r="130" spans="2:33" x14ac:dyDescent="0.2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</row>
    <row r="131" spans="2:33" x14ac:dyDescent="0.2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</row>
    <row r="132" spans="2:33" x14ac:dyDescent="0.2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</row>
    <row r="133" spans="2:33" x14ac:dyDescent="0.2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</row>
    <row r="134" spans="2:33" x14ac:dyDescent="0.2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</row>
    <row r="135" spans="2:33" x14ac:dyDescent="0.2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</row>
    <row r="136" spans="2:33" x14ac:dyDescent="0.2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</row>
    <row r="137" spans="2:33" x14ac:dyDescent="0.2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</row>
    <row r="138" spans="2:33" x14ac:dyDescent="0.2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</row>
    <row r="139" spans="2:33" x14ac:dyDescent="0.2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</row>
    <row r="140" spans="2:33" x14ac:dyDescent="0.2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</row>
    <row r="141" spans="2:33" x14ac:dyDescent="0.2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</row>
    <row r="142" spans="2:33" x14ac:dyDescent="0.2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</row>
    <row r="143" spans="2:33" x14ac:dyDescent="0.2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</row>
    <row r="144" spans="2:33" x14ac:dyDescent="0.2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</row>
    <row r="145" spans="2:33" x14ac:dyDescent="0.2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</row>
    <row r="146" spans="2:33" x14ac:dyDescent="0.2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</row>
    <row r="147" spans="2:33" x14ac:dyDescent="0.2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</row>
    <row r="148" spans="2:33" x14ac:dyDescent="0.2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</row>
    <row r="149" spans="2:33" x14ac:dyDescent="0.2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</row>
    <row r="150" spans="2:33" x14ac:dyDescent="0.2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</row>
    <row r="151" spans="2:33" x14ac:dyDescent="0.2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</row>
    <row r="152" spans="2:33" x14ac:dyDescent="0.2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</row>
    <row r="153" spans="2:33" x14ac:dyDescent="0.2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</row>
    <row r="154" spans="2:33" x14ac:dyDescent="0.2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</row>
    <row r="155" spans="2:33" x14ac:dyDescent="0.2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</row>
    <row r="156" spans="2:33" x14ac:dyDescent="0.2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</row>
    <row r="157" spans="2:33" x14ac:dyDescent="0.2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</row>
    <row r="158" spans="2:33" x14ac:dyDescent="0.2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</row>
    <row r="159" spans="2:33" x14ac:dyDescent="0.2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</row>
    <row r="160" spans="2:33" x14ac:dyDescent="0.2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</row>
    <row r="161" spans="2:33" x14ac:dyDescent="0.2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</row>
    <row r="162" spans="2:33" x14ac:dyDescent="0.2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</row>
    <row r="163" spans="2:33" x14ac:dyDescent="0.2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</row>
    <row r="164" spans="2:33" x14ac:dyDescent="0.2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</row>
    <row r="165" spans="2:33" x14ac:dyDescent="0.2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</row>
    <row r="166" spans="2:33" x14ac:dyDescent="0.2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</row>
    <row r="167" spans="2:33" x14ac:dyDescent="0.2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</row>
    <row r="168" spans="2:33" x14ac:dyDescent="0.2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</row>
    <row r="169" spans="2:33" x14ac:dyDescent="0.2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</row>
    <row r="170" spans="2:33" x14ac:dyDescent="0.2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</row>
    <row r="171" spans="2:33" x14ac:dyDescent="0.2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</row>
    <row r="172" spans="2:33" x14ac:dyDescent="0.2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</row>
    <row r="173" spans="2:33" x14ac:dyDescent="0.2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</row>
    <row r="174" spans="2:33" x14ac:dyDescent="0.2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</row>
    <row r="175" spans="2:33" x14ac:dyDescent="0.2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</row>
    <row r="176" spans="2:33" x14ac:dyDescent="0.2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</row>
    <row r="177" spans="2:33" x14ac:dyDescent="0.2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</row>
    <row r="178" spans="2:33" x14ac:dyDescent="0.2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</row>
    <row r="179" spans="2:33" x14ac:dyDescent="0.2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</row>
    <row r="180" spans="2:33" x14ac:dyDescent="0.2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</row>
    <row r="181" spans="2:33" x14ac:dyDescent="0.2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</row>
    <row r="182" spans="2:33" x14ac:dyDescent="0.2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</row>
    <row r="183" spans="2:33" x14ac:dyDescent="0.2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</row>
    <row r="184" spans="2:33" x14ac:dyDescent="0.2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</row>
    <row r="185" spans="2:33" x14ac:dyDescent="0.2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</row>
    <row r="186" spans="2:33" x14ac:dyDescent="0.2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</row>
    <row r="187" spans="2:33" x14ac:dyDescent="0.2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</row>
    <row r="188" spans="2:33" x14ac:dyDescent="0.2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</row>
    <row r="189" spans="2:33" x14ac:dyDescent="0.2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</row>
    <row r="190" spans="2:33" x14ac:dyDescent="0.2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</row>
    <row r="191" spans="2:33" x14ac:dyDescent="0.2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</row>
    <row r="192" spans="2:33" x14ac:dyDescent="0.2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</row>
    <row r="193" spans="2:33" x14ac:dyDescent="0.2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</row>
    <row r="194" spans="2:33" x14ac:dyDescent="0.2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</row>
    <row r="195" spans="2:33" x14ac:dyDescent="0.2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</row>
    <row r="196" spans="2:33" x14ac:dyDescent="0.2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</row>
    <row r="197" spans="2:33" x14ac:dyDescent="0.2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</row>
    <row r="198" spans="2:33" x14ac:dyDescent="0.2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</row>
    <row r="199" spans="2:33" x14ac:dyDescent="0.2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</row>
    <row r="200" spans="2:33" x14ac:dyDescent="0.2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</row>
    <row r="201" spans="2:33" x14ac:dyDescent="0.2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</row>
    <row r="202" spans="2:33" x14ac:dyDescent="0.2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</row>
    <row r="203" spans="2:33" x14ac:dyDescent="0.2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</row>
    <row r="204" spans="2:33" x14ac:dyDescent="0.2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</row>
    <row r="205" spans="2:33" x14ac:dyDescent="0.2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</row>
    <row r="206" spans="2:33" x14ac:dyDescent="0.2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</row>
    <row r="207" spans="2:33" x14ac:dyDescent="0.2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</row>
    <row r="208" spans="2:33" x14ac:dyDescent="0.2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</row>
    <row r="209" spans="2:33" x14ac:dyDescent="0.2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</row>
    <row r="210" spans="2:33" x14ac:dyDescent="0.2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</row>
    <row r="211" spans="2:33" x14ac:dyDescent="0.2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</row>
    <row r="212" spans="2:33" x14ac:dyDescent="0.2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</row>
    <row r="213" spans="2:33" x14ac:dyDescent="0.2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</row>
    <row r="214" spans="2:33" x14ac:dyDescent="0.2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</row>
    <row r="215" spans="2:33" x14ac:dyDescent="0.2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</row>
    <row r="216" spans="2:33" x14ac:dyDescent="0.2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</row>
    <row r="217" spans="2:33" x14ac:dyDescent="0.2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</row>
    <row r="218" spans="2:33" x14ac:dyDescent="0.2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</row>
    <row r="219" spans="2:33" x14ac:dyDescent="0.2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</row>
    <row r="220" spans="2:33" x14ac:dyDescent="0.2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</row>
    <row r="221" spans="2:33" x14ac:dyDescent="0.2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</row>
    <row r="222" spans="2:33" x14ac:dyDescent="0.2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</row>
    <row r="223" spans="2:33" x14ac:dyDescent="0.2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</row>
    <row r="224" spans="2:33" x14ac:dyDescent="0.2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</row>
    <row r="225" spans="2:23" x14ac:dyDescent="0.2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</row>
    <row r="226" spans="2:23" x14ac:dyDescent="0.2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</row>
    <row r="227" spans="2:23" x14ac:dyDescent="0.2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</row>
    <row r="228" spans="2:23" x14ac:dyDescent="0.2"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</row>
    <row r="229" spans="2:23" x14ac:dyDescent="0.2"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</row>
    <row r="230" spans="2:23" x14ac:dyDescent="0.2"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</row>
    <row r="231" spans="2:23" x14ac:dyDescent="0.2"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</row>
    <row r="232" spans="2:23" x14ac:dyDescent="0.2"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</row>
    <row r="233" spans="2:23" x14ac:dyDescent="0.2"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</row>
    <row r="234" spans="2:23" x14ac:dyDescent="0.2"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</row>
    <row r="235" spans="2:23" x14ac:dyDescent="0.2"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</row>
    <row r="236" spans="2:23" x14ac:dyDescent="0.2"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</row>
    <row r="237" spans="2:23" x14ac:dyDescent="0.2"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</row>
    <row r="238" spans="2:23" x14ac:dyDescent="0.2"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</row>
    <row r="239" spans="2:23" x14ac:dyDescent="0.2"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</row>
    <row r="240" spans="2:23" x14ac:dyDescent="0.2"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</row>
    <row r="241" spans="2:23" x14ac:dyDescent="0.2"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</row>
    <row r="242" spans="2:23" x14ac:dyDescent="0.2"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</row>
    <row r="243" spans="2:23" x14ac:dyDescent="0.2"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</row>
    <row r="244" spans="2:23" x14ac:dyDescent="0.2"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</row>
    <row r="245" spans="2:23" x14ac:dyDescent="0.2"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</row>
    <row r="246" spans="2:23" x14ac:dyDescent="0.2"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</row>
    <row r="247" spans="2:23" x14ac:dyDescent="0.2"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</row>
    <row r="248" spans="2:23" x14ac:dyDescent="0.2"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</row>
    <row r="249" spans="2:23" x14ac:dyDescent="0.2"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</row>
    <row r="250" spans="2:23" x14ac:dyDescent="0.2"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</row>
    <row r="251" spans="2:23" x14ac:dyDescent="0.2"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</row>
    <row r="252" spans="2:23" x14ac:dyDescent="0.2"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</row>
    <row r="253" spans="2:23" x14ac:dyDescent="0.2"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</row>
    <row r="254" spans="2:23" x14ac:dyDescent="0.2"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</row>
    <row r="255" spans="2:23" x14ac:dyDescent="0.2"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</row>
    <row r="256" spans="2:23" x14ac:dyDescent="0.2"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</row>
    <row r="257" spans="2:23" x14ac:dyDescent="0.2"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</row>
    <row r="258" spans="2:23" x14ac:dyDescent="0.2"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</row>
    <row r="259" spans="2:23" x14ac:dyDescent="0.2"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</row>
    <row r="260" spans="2:23" x14ac:dyDescent="0.2"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</row>
    <row r="261" spans="2:23" x14ac:dyDescent="0.2"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</row>
    <row r="262" spans="2:23" x14ac:dyDescent="0.2"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</row>
    <row r="263" spans="2:23" x14ac:dyDescent="0.2"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</row>
    <row r="264" spans="2:23" x14ac:dyDescent="0.2"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</row>
    <row r="265" spans="2:23" x14ac:dyDescent="0.2"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</row>
    <row r="266" spans="2:23" x14ac:dyDescent="0.2"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</row>
    <row r="267" spans="2:23" x14ac:dyDescent="0.2"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</row>
    <row r="268" spans="2:23" x14ac:dyDescent="0.2"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</row>
    <row r="269" spans="2:23" x14ac:dyDescent="0.2"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</row>
    <row r="270" spans="2:23" x14ac:dyDescent="0.2"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</row>
    <row r="271" spans="2:23" x14ac:dyDescent="0.2"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</row>
    <row r="272" spans="2:23" x14ac:dyDescent="0.2"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</row>
    <row r="273" spans="2:23" x14ac:dyDescent="0.2"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</row>
    <row r="274" spans="2:23" x14ac:dyDescent="0.2"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</row>
    <row r="275" spans="2:23" x14ac:dyDescent="0.2"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</row>
    <row r="276" spans="2:23" x14ac:dyDescent="0.2"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</row>
    <row r="277" spans="2:23" x14ac:dyDescent="0.2"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</row>
    <row r="278" spans="2:23" x14ac:dyDescent="0.2"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</row>
    <row r="279" spans="2:23" x14ac:dyDescent="0.2"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</row>
    <row r="280" spans="2:23" x14ac:dyDescent="0.2"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</row>
    <row r="281" spans="2:23" x14ac:dyDescent="0.2"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</row>
    <row r="282" spans="2:23" x14ac:dyDescent="0.2"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</row>
    <row r="283" spans="2:23" x14ac:dyDescent="0.2"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</row>
    <row r="284" spans="2:23" x14ac:dyDescent="0.2"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</row>
    <row r="285" spans="2:23" x14ac:dyDescent="0.2"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</row>
    <row r="286" spans="2:23" x14ac:dyDescent="0.2"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</row>
    <row r="287" spans="2:23" x14ac:dyDescent="0.2"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</row>
    <row r="288" spans="2:23" x14ac:dyDescent="0.2"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</row>
    <row r="289" spans="2:23" x14ac:dyDescent="0.2"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</row>
    <row r="290" spans="2:23" x14ac:dyDescent="0.2"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</row>
    <row r="291" spans="2:23" x14ac:dyDescent="0.2"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</row>
    <row r="292" spans="2:23" x14ac:dyDescent="0.2"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</row>
    <row r="293" spans="2:23" x14ac:dyDescent="0.2"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</row>
    <row r="294" spans="2:23" x14ac:dyDescent="0.2"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</row>
    <row r="295" spans="2:23" x14ac:dyDescent="0.2"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</row>
    <row r="296" spans="2:23" x14ac:dyDescent="0.2"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</row>
    <row r="297" spans="2:23" x14ac:dyDescent="0.2"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</row>
    <row r="298" spans="2:23" x14ac:dyDescent="0.2"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</row>
    <row r="299" spans="2:23" x14ac:dyDescent="0.2"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</row>
    <row r="300" spans="2:23" x14ac:dyDescent="0.2"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</row>
    <row r="301" spans="2:23" x14ac:dyDescent="0.2"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</row>
    <row r="302" spans="2:23" x14ac:dyDescent="0.2"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</row>
    <row r="303" spans="2:23" x14ac:dyDescent="0.2"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</row>
    <row r="304" spans="2:23" x14ac:dyDescent="0.2"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</row>
    <row r="305" spans="2:23" x14ac:dyDescent="0.2"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</row>
    <row r="306" spans="2:23" x14ac:dyDescent="0.2"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</row>
    <row r="307" spans="2:23" x14ac:dyDescent="0.2"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</row>
    <row r="308" spans="2:23" x14ac:dyDescent="0.2"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</row>
    <row r="309" spans="2:23" x14ac:dyDescent="0.2"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</row>
    <row r="310" spans="2:23" x14ac:dyDescent="0.2"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</row>
    <row r="311" spans="2:23" x14ac:dyDescent="0.2"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</row>
    <row r="312" spans="2:23" x14ac:dyDescent="0.2"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</row>
    <row r="313" spans="2:23" x14ac:dyDescent="0.2"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</row>
    <row r="314" spans="2:23" x14ac:dyDescent="0.2"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</row>
    <row r="315" spans="2:23" x14ac:dyDescent="0.2"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</row>
    <row r="316" spans="2:23" x14ac:dyDescent="0.2"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</row>
    <row r="317" spans="2:23" x14ac:dyDescent="0.2"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</row>
    <row r="318" spans="2:23" x14ac:dyDescent="0.2"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</row>
    <row r="319" spans="2:23" x14ac:dyDescent="0.2"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</row>
    <row r="320" spans="2:23" x14ac:dyDescent="0.2"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</row>
    <row r="321" spans="2:23" x14ac:dyDescent="0.2"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</row>
    <row r="322" spans="2:23" x14ac:dyDescent="0.2"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</row>
    <row r="323" spans="2:23" x14ac:dyDescent="0.2"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</row>
    <row r="324" spans="2:23" x14ac:dyDescent="0.2"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</row>
    <row r="325" spans="2:23" x14ac:dyDescent="0.2"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</row>
    <row r="326" spans="2:23" x14ac:dyDescent="0.2"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</row>
    <row r="327" spans="2:23" x14ac:dyDescent="0.2"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</row>
    <row r="328" spans="2:23" x14ac:dyDescent="0.2"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</row>
    <row r="329" spans="2:23" x14ac:dyDescent="0.2"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</row>
    <row r="330" spans="2:23" x14ac:dyDescent="0.2"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</row>
    <row r="331" spans="2:23" x14ac:dyDescent="0.2"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</row>
    <row r="332" spans="2:23" x14ac:dyDescent="0.2"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</row>
    <row r="333" spans="2:23" x14ac:dyDescent="0.2"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</row>
    <row r="334" spans="2:23" x14ac:dyDescent="0.2"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</row>
    <row r="335" spans="2:23" x14ac:dyDescent="0.2"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</row>
    <row r="336" spans="2:23" x14ac:dyDescent="0.2"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</row>
    <row r="337" spans="2:23" x14ac:dyDescent="0.2"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</row>
    <row r="338" spans="2:23" x14ac:dyDescent="0.2"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</row>
    <row r="339" spans="2:23" x14ac:dyDescent="0.2"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</row>
    <row r="340" spans="2:23" x14ac:dyDescent="0.2"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</row>
    <row r="341" spans="2:23" x14ac:dyDescent="0.2"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</row>
    <row r="342" spans="2:23" x14ac:dyDescent="0.2"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</row>
    <row r="343" spans="2:23" x14ac:dyDescent="0.2"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</row>
    <row r="344" spans="2:23" x14ac:dyDescent="0.2"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</row>
    <row r="345" spans="2:23" x14ac:dyDescent="0.2"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</row>
    <row r="346" spans="2:23" x14ac:dyDescent="0.2"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</row>
    <row r="347" spans="2:23" x14ac:dyDescent="0.2"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</row>
    <row r="348" spans="2:23" x14ac:dyDescent="0.2"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</row>
    <row r="349" spans="2:23" x14ac:dyDescent="0.2"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</row>
    <row r="350" spans="2:23" x14ac:dyDescent="0.2"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</row>
    <row r="351" spans="2:23" x14ac:dyDescent="0.2"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</row>
    <row r="352" spans="2:23" x14ac:dyDescent="0.2"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</row>
    <row r="353" spans="2:23" x14ac:dyDescent="0.2"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</row>
    <row r="354" spans="2:23" x14ac:dyDescent="0.2"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</row>
    <row r="355" spans="2:23" x14ac:dyDescent="0.2"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</row>
    <row r="356" spans="2:23" x14ac:dyDescent="0.2"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</row>
    <row r="357" spans="2:23" x14ac:dyDescent="0.2"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</row>
    <row r="358" spans="2:23" x14ac:dyDescent="0.2"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</row>
    <row r="359" spans="2:23" x14ac:dyDescent="0.2"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</row>
    <row r="360" spans="2:23" x14ac:dyDescent="0.2"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</row>
    <row r="361" spans="2:23" x14ac:dyDescent="0.2"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</row>
    <row r="362" spans="2:23" x14ac:dyDescent="0.2"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</row>
    <row r="363" spans="2:23" x14ac:dyDescent="0.2"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</row>
    <row r="364" spans="2:23" x14ac:dyDescent="0.2"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</row>
    <row r="365" spans="2:23" x14ac:dyDescent="0.2"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</row>
    <row r="366" spans="2:23" x14ac:dyDescent="0.2"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</row>
    <row r="367" spans="2:23" x14ac:dyDescent="0.2"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</row>
    <row r="368" spans="2:23" x14ac:dyDescent="0.2"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</row>
    <row r="369" spans="2:23" x14ac:dyDescent="0.2"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</row>
    <row r="370" spans="2:23" x14ac:dyDescent="0.2"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</row>
    <row r="371" spans="2:23" x14ac:dyDescent="0.2"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</row>
    <row r="372" spans="2:23" x14ac:dyDescent="0.2"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</row>
    <row r="373" spans="2:23" x14ac:dyDescent="0.2"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</row>
    <row r="374" spans="2:23" x14ac:dyDescent="0.2"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</row>
    <row r="375" spans="2:23" x14ac:dyDescent="0.2"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</row>
    <row r="376" spans="2:23" x14ac:dyDescent="0.2"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</row>
    <row r="377" spans="2:23" x14ac:dyDescent="0.2"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</row>
    <row r="378" spans="2:23" x14ac:dyDescent="0.2"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</row>
    <row r="379" spans="2:23" x14ac:dyDescent="0.2"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</row>
    <row r="380" spans="2:23" x14ac:dyDescent="0.2"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</row>
    <row r="381" spans="2:23" x14ac:dyDescent="0.2"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</row>
    <row r="382" spans="2:23" x14ac:dyDescent="0.2"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</row>
    <row r="383" spans="2:23" x14ac:dyDescent="0.2"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</row>
    <row r="384" spans="2:23" x14ac:dyDescent="0.2"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</row>
    <row r="385" spans="2:23" x14ac:dyDescent="0.2"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</row>
    <row r="386" spans="2:23" x14ac:dyDescent="0.2"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</row>
    <row r="387" spans="2:23" x14ac:dyDescent="0.2"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</row>
    <row r="388" spans="2:23" x14ac:dyDescent="0.2"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</row>
    <row r="389" spans="2:23" x14ac:dyDescent="0.2"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</row>
    <row r="390" spans="2:23" x14ac:dyDescent="0.2"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</row>
    <row r="391" spans="2:23" x14ac:dyDescent="0.2"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</row>
    <row r="392" spans="2:23" x14ac:dyDescent="0.2"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</row>
    <row r="393" spans="2:23" x14ac:dyDescent="0.2"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</row>
    <row r="394" spans="2:23" x14ac:dyDescent="0.2"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</row>
    <row r="395" spans="2:23" x14ac:dyDescent="0.2"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</row>
    <row r="396" spans="2:23" x14ac:dyDescent="0.2"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</row>
    <row r="397" spans="2:23" x14ac:dyDescent="0.2"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</row>
    <row r="398" spans="2:23" x14ac:dyDescent="0.2"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</row>
    <row r="399" spans="2:23" x14ac:dyDescent="0.2"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</row>
    <row r="400" spans="2:23" x14ac:dyDescent="0.2"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</row>
    <row r="401" spans="2:23" x14ac:dyDescent="0.2"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</row>
    <row r="402" spans="2:23" x14ac:dyDescent="0.2"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</row>
    <row r="403" spans="2:23" x14ac:dyDescent="0.2"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</row>
    <row r="404" spans="2:23" x14ac:dyDescent="0.2"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</row>
    <row r="405" spans="2:23" x14ac:dyDescent="0.2"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</row>
    <row r="406" spans="2:23" x14ac:dyDescent="0.2"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</row>
    <row r="407" spans="2:23" x14ac:dyDescent="0.2"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</row>
    <row r="408" spans="2:23" x14ac:dyDescent="0.2"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</row>
    <row r="409" spans="2:23" x14ac:dyDescent="0.2"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</row>
    <row r="410" spans="2:23" x14ac:dyDescent="0.2"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</row>
    <row r="411" spans="2:23" x14ac:dyDescent="0.2"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</row>
    <row r="412" spans="2:23" x14ac:dyDescent="0.2"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</row>
    <row r="413" spans="2:23" x14ac:dyDescent="0.2"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</row>
    <row r="414" spans="2:23" x14ac:dyDescent="0.2"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</row>
    <row r="415" spans="2:23" x14ac:dyDescent="0.2"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</row>
    <row r="416" spans="2:23" x14ac:dyDescent="0.2"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</row>
    <row r="417" spans="2:23" x14ac:dyDescent="0.2"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</row>
    <row r="418" spans="2:23" x14ac:dyDescent="0.2"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</row>
    <row r="419" spans="2:23" x14ac:dyDescent="0.2"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</row>
    <row r="420" spans="2:23" x14ac:dyDescent="0.2"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</row>
    <row r="421" spans="2:23" x14ac:dyDescent="0.2"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</row>
    <row r="422" spans="2:23" x14ac:dyDescent="0.2"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</row>
    <row r="423" spans="2:23" x14ac:dyDescent="0.2"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</row>
    <row r="424" spans="2:23" x14ac:dyDescent="0.2"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</row>
    <row r="425" spans="2:23" x14ac:dyDescent="0.2"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</row>
    <row r="426" spans="2:23" x14ac:dyDescent="0.2"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</row>
    <row r="427" spans="2:23" x14ac:dyDescent="0.2"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</row>
    <row r="428" spans="2:23" x14ac:dyDescent="0.2"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</row>
    <row r="429" spans="2:23" x14ac:dyDescent="0.2"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</row>
    <row r="430" spans="2:23" x14ac:dyDescent="0.2"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</row>
    <row r="431" spans="2:23" x14ac:dyDescent="0.2"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</row>
    <row r="432" spans="2:23" x14ac:dyDescent="0.2"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</row>
    <row r="433" spans="2:23" x14ac:dyDescent="0.2"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</row>
    <row r="434" spans="2:23" x14ac:dyDescent="0.2"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</row>
    <row r="435" spans="2:23" x14ac:dyDescent="0.2"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</row>
    <row r="436" spans="2:23" x14ac:dyDescent="0.2"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</row>
    <row r="437" spans="2:23" x14ac:dyDescent="0.2"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</row>
    <row r="438" spans="2:23" x14ac:dyDescent="0.2"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</row>
    <row r="439" spans="2:23" x14ac:dyDescent="0.2"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</row>
    <row r="440" spans="2:23" x14ac:dyDescent="0.2"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</row>
    <row r="441" spans="2:23" x14ac:dyDescent="0.2"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</row>
    <row r="442" spans="2:23" x14ac:dyDescent="0.2"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</row>
    <row r="443" spans="2:23" x14ac:dyDescent="0.2"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</row>
    <row r="444" spans="2:23" x14ac:dyDescent="0.2"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</row>
    <row r="445" spans="2:23" x14ac:dyDescent="0.2"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</row>
    <row r="446" spans="2:23" x14ac:dyDescent="0.2"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</row>
    <row r="447" spans="2:23" x14ac:dyDescent="0.2"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</row>
    <row r="448" spans="2:23" x14ac:dyDescent="0.2"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</row>
    <row r="449" spans="2:23" x14ac:dyDescent="0.2"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</row>
    <row r="450" spans="2:23" x14ac:dyDescent="0.2"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</row>
    <row r="451" spans="2:23" x14ac:dyDescent="0.2"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</row>
    <row r="452" spans="2:23" x14ac:dyDescent="0.2"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</row>
    <row r="453" spans="2:23" x14ac:dyDescent="0.2"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</row>
    <row r="454" spans="2:23" x14ac:dyDescent="0.2"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</row>
    <row r="455" spans="2:23" x14ac:dyDescent="0.2"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</row>
    <row r="456" spans="2:23" x14ac:dyDescent="0.2"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</row>
    <row r="457" spans="2:23" x14ac:dyDescent="0.2"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</row>
    <row r="458" spans="2:23" x14ac:dyDescent="0.2"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</row>
    <row r="459" spans="2:23" x14ac:dyDescent="0.2"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</row>
    <row r="460" spans="2:23" x14ac:dyDescent="0.2"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</row>
    <row r="461" spans="2:23" x14ac:dyDescent="0.2"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</row>
    <row r="462" spans="2:23" x14ac:dyDescent="0.2"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</row>
    <row r="463" spans="2:23" x14ac:dyDescent="0.2"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</row>
    <row r="464" spans="2:23" x14ac:dyDescent="0.2"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</row>
    <row r="465" spans="2:23" x14ac:dyDescent="0.2"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</row>
    <row r="466" spans="2:23" x14ac:dyDescent="0.2"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</row>
    <row r="467" spans="2:23" x14ac:dyDescent="0.2"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</row>
    <row r="468" spans="2:23" x14ac:dyDescent="0.2"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</row>
    <row r="469" spans="2:23" x14ac:dyDescent="0.2"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</row>
    <row r="470" spans="2:23" x14ac:dyDescent="0.2"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</row>
    <row r="471" spans="2:23" x14ac:dyDescent="0.2"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</row>
    <row r="472" spans="2:23" x14ac:dyDescent="0.2"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</row>
    <row r="473" spans="2:23" x14ac:dyDescent="0.2"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</row>
    <row r="474" spans="2:23" x14ac:dyDescent="0.2"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</row>
    <row r="475" spans="2:23" x14ac:dyDescent="0.2"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</row>
    <row r="476" spans="2:23" x14ac:dyDescent="0.2"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</row>
    <row r="477" spans="2:23" x14ac:dyDescent="0.2"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</row>
    <row r="478" spans="2:23" x14ac:dyDescent="0.2"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</row>
    <row r="479" spans="2:23" x14ac:dyDescent="0.2"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</row>
    <row r="480" spans="2:23" x14ac:dyDescent="0.2"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</row>
    <row r="481" spans="2:23" x14ac:dyDescent="0.2"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</row>
    <row r="482" spans="2:23" x14ac:dyDescent="0.2"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</row>
    <row r="483" spans="2:23" x14ac:dyDescent="0.2"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</row>
    <row r="484" spans="2:23" x14ac:dyDescent="0.2"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</row>
    <row r="485" spans="2:23" x14ac:dyDescent="0.2"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</row>
    <row r="486" spans="2:23" x14ac:dyDescent="0.2"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</row>
    <row r="487" spans="2:23" x14ac:dyDescent="0.2"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</row>
    <row r="488" spans="2:23" x14ac:dyDescent="0.2"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</row>
    <row r="489" spans="2:23" x14ac:dyDescent="0.2"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</row>
    <row r="490" spans="2:23" x14ac:dyDescent="0.2"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</row>
    <row r="491" spans="2:23" x14ac:dyDescent="0.2"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</row>
    <row r="492" spans="2:23" x14ac:dyDescent="0.2"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</row>
    <row r="493" spans="2:23" x14ac:dyDescent="0.2"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</row>
    <row r="494" spans="2:23" x14ac:dyDescent="0.2"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</row>
    <row r="495" spans="2:23" x14ac:dyDescent="0.2"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</row>
    <row r="496" spans="2:23" x14ac:dyDescent="0.2"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</row>
    <row r="497" spans="2:23" x14ac:dyDescent="0.2"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</row>
    <row r="498" spans="2:23" x14ac:dyDescent="0.2"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</row>
    <row r="499" spans="2:23" x14ac:dyDescent="0.2"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</row>
    <row r="500" spans="2:23" x14ac:dyDescent="0.2"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</row>
    <row r="501" spans="2:23" x14ac:dyDescent="0.2"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</row>
    <row r="502" spans="2:23" x14ac:dyDescent="0.2"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</row>
    <row r="503" spans="2:23" x14ac:dyDescent="0.2"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</row>
    <row r="504" spans="2:23" x14ac:dyDescent="0.2"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</row>
    <row r="505" spans="2:23" x14ac:dyDescent="0.2"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</row>
    <row r="506" spans="2:23" x14ac:dyDescent="0.2"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</row>
    <row r="507" spans="2:23" x14ac:dyDescent="0.2"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</row>
    <row r="508" spans="2:23" x14ac:dyDescent="0.2"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</row>
    <row r="509" spans="2:23" x14ac:dyDescent="0.2"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</row>
    <row r="510" spans="2:23" x14ac:dyDescent="0.2"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</row>
    <row r="511" spans="2:23" x14ac:dyDescent="0.2"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</row>
    <row r="512" spans="2:23" x14ac:dyDescent="0.2"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</row>
    <row r="513" spans="2:23" x14ac:dyDescent="0.2"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</row>
    <row r="514" spans="2:23" x14ac:dyDescent="0.2"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</row>
    <row r="515" spans="2:23" x14ac:dyDescent="0.2"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</row>
    <row r="516" spans="2:23" x14ac:dyDescent="0.2"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</row>
    <row r="517" spans="2:23" x14ac:dyDescent="0.2"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</row>
    <row r="518" spans="2:23" x14ac:dyDescent="0.2"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</row>
    <row r="519" spans="2:23" x14ac:dyDescent="0.2"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</row>
    <row r="520" spans="2:23" x14ac:dyDescent="0.2"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</row>
    <row r="521" spans="2:23" x14ac:dyDescent="0.2"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</row>
    <row r="522" spans="2:23" x14ac:dyDescent="0.2"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</row>
    <row r="523" spans="2:23" x14ac:dyDescent="0.2"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</row>
    <row r="524" spans="2:23" x14ac:dyDescent="0.2"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</row>
    <row r="525" spans="2:23" x14ac:dyDescent="0.2"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</row>
    <row r="526" spans="2:23" x14ac:dyDescent="0.2"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</row>
    <row r="527" spans="2:23" x14ac:dyDescent="0.2"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</row>
    <row r="528" spans="2:23" x14ac:dyDescent="0.2"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</row>
    <row r="529" spans="2:23" x14ac:dyDescent="0.2"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</row>
    <row r="530" spans="2:23" x14ac:dyDescent="0.2"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</row>
    <row r="531" spans="2:23" x14ac:dyDescent="0.2"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</row>
    <row r="532" spans="2:23" x14ac:dyDescent="0.2"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</row>
    <row r="533" spans="2:23" x14ac:dyDescent="0.2"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</row>
    <row r="534" spans="2:23" x14ac:dyDescent="0.2"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</row>
    <row r="535" spans="2:23" x14ac:dyDescent="0.2"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</row>
    <row r="536" spans="2:23" x14ac:dyDescent="0.2"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</row>
    <row r="537" spans="2:23" x14ac:dyDescent="0.2"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</row>
    <row r="538" spans="2:23" x14ac:dyDescent="0.2"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</row>
    <row r="539" spans="2:23" x14ac:dyDescent="0.2"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</row>
    <row r="540" spans="2:23" x14ac:dyDescent="0.2"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</row>
    <row r="541" spans="2:23" x14ac:dyDescent="0.2"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</row>
    <row r="542" spans="2:23" x14ac:dyDescent="0.2"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</row>
    <row r="543" spans="2:23" x14ac:dyDescent="0.2"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</row>
    <row r="544" spans="2:23" x14ac:dyDescent="0.2"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</row>
    <row r="545" spans="2:23" x14ac:dyDescent="0.2"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</row>
    <row r="546" spans="2:23" x14ac:dyDescent="0.2"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</row>
    <row r="547" spans="2:23" x14ac:dyDescent="0.2"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</row>
    <row r="548" spans="2:23" x14ac:dyDescent="0.2"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</row>
    <row r="549" spans="2:23" x14ac:dyDescent="0.2"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</row>
    <row r="550" spans="2:23" x14ac:dyDescent="0.2"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</row>
    <row r="551" spans="2:23" x14ac:dyDescent="0.2"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</row>
    <row r="552" spans="2:23" x14ac:dyDescent="0.2"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</row>
    <row r="553" spans="2:23" x14ac:dyDescent="0.2"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</row>
    <row r="554" spans="2:23" x14ac:dyDescent="0.2"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</row>
    <row r="555" spans="2:23" x14ac:dyDescent="0.2"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</row>
    <row r="556" spans="2:23" x14ac:dyDescent="0.2"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</row>
    <row r="557" spans="2:23" x14ac:dyDescent="0.2"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</row>
    <row r="558" spans="2:23" x14ac:dyDescent="0.2"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</row>
    <row r="559" spans="2:23" x14ac:dyDescent="0.2"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</row>
    <row r="560" spans="2:23" x14ac:dyDescent="0.2"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</row>
    <row r="561" spans="2:23" x14ac:dyDescent="0.2"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</row>
    <row r="562" spans="2:23" x14ac:dyDescent="0.2"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</row>
    <row r="563" spans="2:23" x14ac:dyDescent="0.2"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</row>
    <row r="564" spans="2:23" x14ac:dyDescent="0.2"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</row>
    <row r="565" spans="2:23" x14ac:dyDescent="0.2"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</row>
    <row r="566" spans="2:23" x14ac:dyDescent="0.2"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</row>
    <row r="567" spans="2:23" x14ac:dyDescent="0.2"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</row>
    <row r="568" spans="2:23" x14ac:dyDescent="0.2"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</row>
    <row r="569" spans="2:23" x14ac:dyDescent="0.2"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</row>
    <row r="570" spans="2:23" x14ac:dyDescent="0.2"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</row>
    <row r="571" spans="2:23" x14ac:dyDescent="0.2"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</row>
    <row r="572" spans="2:23" x14ac:dyDescent="0.2"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</row>
    <row r="573" spans="2:23" x14ac:dyDescent="0.2"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</row>
    <row r="574" spans="2:23" x14ac:dyDescent="0.2"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</row>
    <row r="575" spans="2:23" x14ac:dyDescent="0.2"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</row>
    <row r="576" spans="2:23" x14ac:dyDescent="0.2"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</row>
    <row r="577" spans="2:23" x14ac:dyDescent="0.2"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</row>
    <row r="578" spans="2:23" x14ac:dyDescent="0.2"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</row>
    <row r="579" spans="2:23" x14ac:dyDescent="0.2"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</row>
    <row r="580" spans="2:23" x14ac:dyDescent="0.2"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</row>
    <row r="581" spans="2:23" x14ac:dyDescent="0.2"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</row>
    <row r="582" spans="2:23" x14ac:dyDescent="0.2"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</row>
    <row r="583" spans="2:23" x14ac:dyDescent="0.2"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</row>
    <row r="584" spans="2:23" x14ac:dyDescent="0.2"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</row>
    <row r="585" spans="2:23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</row>
    <row r="586" spans="2:23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</row>
    <row r="587" spans="2:23" x14ac:dyDescent="0.2"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</row>
    <row r="588" spans="2:23" x14ac:dyDescent="0.2"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</row>
    <row r="589" spans="2:23" x14ac:dyDescent="0.2"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</row>
    <row r="590" spans="2:23" x14ac:dyDescent="0.2"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</row>
    <row r="591" spans="2:23" x14ac:dyDescent="0.2"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</row>
    <row r="592" spans="2:23" x14ac:dyDescent="0.2"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</row>
    <row r="593" spans="2:23" x14ac:dyDescent="0.2"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</row>
    <row r="594" spans="2:23" x14ac:dyDescent="0.2"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</row>
    <row r="595" spans="2:23" x14ac:dyDescent="0.2"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</row>
    <row r="596" spans="2:23" x14ac:dyDescent="0.2"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</row>
    <row r="597" spans="2:23" x14ac:dyDescent="0.2"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</row>
    <row r="598" spans="2:23" x14ac:dyDescent="0.2"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</row>
    <row r="599" spans="2:23" x14ac:dyDescent="0.2"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</row>
    <row r="600" spans="2:23" x14ac:dyDescent="0.2"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</row>
    <row r="601" spans="2:23" x14ac:dyDescent="0.2"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</row>
    <row r="602" spans="2:23" x14ac:dyDescent="0.2"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</row>
    <row r="603" spans="2:23" x14ac:dyDescent="0.2"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</row>
    <row r="604" spans="2:23" x14ac:dyDescent="0.2"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</row>
    <row r="605" spans="2:23" x14ac:dyDescent="0.2"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</row>
    <row r="606" spans="2:23" x14ac:dyDescent="0.2"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</row>
    <row r="607" spans="2:23" x14ac:dyDescent="0.2"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</row>
    <row r="608" spans="2:23" x14ac:dyDescent="0.2"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</row>
    <row r="609" spans="2:23" x14ac:dyDescent="0.2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</row>
    <row r="610" spans="2:23" x14ac:dyDescent="0.2"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</row>
    <row r="611" spans="2:23" x14ac:dyDescent="0.2"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</row>
    <row r="612" spans="2:23" x14ac:dyDescent="0.2"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</row>
    <row r="613" spans="2:23" x14ac:dyDescent="0.2"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</row>
    <row r="614" spans="2:23" x14ac:dyDescent="0.2"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</row>
    <row r="615" spans="2:23" x14ac:dyDescent="0.2"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</row>
    <row r="616" spans="2:23" x14ac:dyDescent="0.2"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</row>
    <row r="617" spans="2:23" x14ac:dyDescent="0.2"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</row>
    <row r="618" spans="2:23" x14ac:dyDescent="0.2"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</row>
    <row r="619" spans="2:23" x14ac:dyDescent="0.2"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</row>
    <row r="620" spans="2:23" x14ac:dyDescent="0.2"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</row>
    <row r="621" spans="2:23" x14ac:dyDescent="0.2"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</row>
    <row r="622" spans="2:23" x14ac:dyDescent="0.2"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</row>
    <row r="623" spans="2:23" x14ac:dyDescent="0.2"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</row>
    <row r="624" spans="2:23" x14ac:dyDescent="0.2"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</row>
    <row r="625" spans="2:23" x14ac:dyDescent="0.2"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</row>
    <row r="626" spans="2:23" x14ac:dyDescent="0.2"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</row>
    <row r="627" spans="2:23" x14ac:dyDescent="0.2"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</row>
    <row r="628" spans="2:23" x14ac:dyDescent="0.2"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</row>
    <row r="629" spans="2:23" x14ac:dyDescent="0.2"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</row>
    <row r="630" spans="2:23" x14ac:dyDescent="0.2"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</row>
    <row r="631" spans="2:23" x14ac:dyDescent="0.2"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</row>
    <row r="632" spans="2:23" x14ac:dyDescent="0.2"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</row>
    <row r="633" spans="2:23" x14ac:dyDescent="0.2"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</row>
    <row r="634" spans="2:23" x14ac:dyDescent="0.2"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</row>
    <row r="635" spans="2:23" x14ac:dyDescent="0.2"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</row>
    <row r="636" spans="2:23" x14ac:dyDescent="0.2"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</row>
    <row r="637" spans="2:23" x14ac:dyDescent="0.2"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</row>
    <row r="638" spans="2:23" x14ac:dyDescent="0.2"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</row>
    <row r="639" spans="2:23" x14ac:dyDescent="0.2"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</row>
    <row r="640" spans="2:23" x14ac:dyDescent="0.2"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</row>
    <row r="641" spans="2:23" x14ac:dyDescent="0.2"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</row>
    <row r="642" spans="2:23" x14ac:dyDescent="0.2"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</row>
    <row r="643" spans="2:23" x14ac:dyDescent="0.2"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</row>
    <row r="644" spans="2:23" x14ac:dyDescent="0.2"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</row>
    <row r="645" spans="2:23" x14ac:dyDescent="0.2"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</row>
    <row r="646" spans="2:23" x14ac:dyDescent="0.2"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</row>
    <row r="647" spans="2:23" x14ac:dyDescent="0.2"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</row>
    <row r="648" spans="2:23" x14ac:dyDescent="0.2"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</row>
    <row r="649" spans="2:23" x14ac:dyDescent="0.2"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</row>
    <row r="650" spans="2:23" x14ac:dyDescent="0.2"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</row>
    <row r="651" spans="2:23" x14ac:dyDescent="0.2"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</row>
    <row r="652" spans="2:23" x14ac:dyDescent="0.2"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</row>
    <row r="653" spans="2:23" x14ac:dyDescent="0.2"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</row>
    <row r="654" spans="2:23" x14ac:dyDescent="0.2"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</row>
    <row r="655" spans="2:23" x14ac:dyDescent="0.2"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</row>
    <row r="656" spans="2:23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</row>
    <row r="657" spans="2:23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</row>
    <row r="658" spans="2:23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</row>
    <row r="659" spans="2:23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</row>
    <row r="660" spans="2:23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</row>
    <row r="661" spans="2:23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</row>
    <row r="662" spans="2:23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</row>
    <row r="663" spans="2:23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</row>
    <row r="664" spans="2:23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</row>
    <row r="665" spans="2:23" x14ac:dyDescent="0.2"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</row>
    <row r="666" spans="2:23" x14ac:dyDescent="0.2"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</row>
    <row r="667" spans="2:23" x14ac:dyDescent="0.2"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</row>
    <row r="668" spans="2:23" x14ac:dyDescent="0.2"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</row>
    <row r="669" spans="2:23" x14ac:dyDescent="0.2"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</row>
    <row r="670" spans="2:23" x14ac:dyDescent="0.2"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</row>
    <row r="671" spans="2:23" x14ac:dyDescent="0.2"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</row>
    <row r="672" spans="2:23" x14ac:dyDescent="0.2"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</row>
    <row r="673" spans="2:23" x14ac:dyDescent="0.2"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</row>
    <row r="674" spans="2:23" x14ac:dyDescent="0.2"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</row>
    <row r="675" spans="2:23" x14ac:dyDescent="0.2"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</row>
    <row r="676" spans="2:23" x14ac:dyDescent="0.2"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</row>
    <row r="677" spans="2:23" x14ac:dyDescent="0.2"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</row>
    <row r="678" spans="2:23" x14ac:dyDescent="0.2"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</row>
    <row r="679" spans="2:23" x14ac:dyDescent="0.2"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</row>
    <row r="680" spans="2:23" x14ac:dyDescent="0.2"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</row>
    <row r="681" spans="2:23" x14ac:dyDescent="0.2"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</row>
    <row r="682" spans="2:23" x14ac:dyDescent="0.2"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</row>
    <row r="683" spans="2:23" x14ac:dyDescent="0.2"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</row>
    <row r="684" spans="2:23" x14ac:dyDescent="0.2"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</row>
    <row r="685" spans="2:23" x14ac:dyDescent="0.2"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</row>
    <row r="686" spans="2:23" x14ac:dyDescent="0.2"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</row>
    <row r="687" spans="2:23" x14ac:dyDescent="0.2"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</row>
    <row r="688" spans="2:23" x14ac:dyDescent="0.2"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</row>
    <row r="689" spans="2:23" x14ac:dyDescent="0.2"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</row>
    <row r="690" spans="2:23" x14ac:dyDescent="0.2"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</row>
    <row r="691" spans="2:23" x14ac:dyDescent="0.2"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</row>
    <row r="692" spans="2:23" x14ac:dyDescent="0.2"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</row>
    <row r="693" spans="2:23" x14ac:dyDescent="0.2"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</row>
    <row r="694" spans="2:23" x14ac:dyDescent="0.2"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</row>
    <row r="695" spans="2:23" x14ac:dyDescent="0.2"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</row>
    <row r="696" spans="2:23" x14ac:dyDescent="0.2"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</row>
    <row r="697" spans="2:23" x14ac:dyDescent="0.2"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</row>
    <row r="698" spans="2:23" x14ac:dyDescent="0.2"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</row>
    <row r="699" spans="2:23" x14ac:dyDescent="0.2"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</row>
    <row r="700" spans="2:23" x14ac:dyDescent="0.2"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</row>
    <row r="701" spans="2:23" x14ac:dyDescent="0.2"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</row>
    <row r="702" spans="2:23" x14ac:dyDescent="0.2"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</row>
    <row r="703" spans="2:23" x14ac:dyDescent="0.2"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</row>
    <row r="704" spans="2:23" x14ac:dyDescent="0.2"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</row>
    <row r="705" spans="2:23" x14ac:dyDescent="0.2"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</row>
    <row r="706" spans="2:23" x14ac:dyDescent="0.2"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</row>
    <row r="707" spans="2:23" x14ac:dyDescent="0.2"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</row>
    <row r="708" spans="2:23" x14ac:dyDescent="0.2"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</row>
    <row r="709" spans="2:23" x14ac:dyDescent="0.2"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</row>
    <row r="710" spans="2:23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</row>
    <row r="711" spans="2:23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</row>
    <row r="712" spans="2:23" x14ac:dyDescent="0.2"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</row>
    <row r="713" spans="2:23" x14ac:dyDescent="0.2"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</row>
    <row r="714" spans="2:23" x14ac:dyDescent="0.2"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</row>
    <row r="715" spans="2:23" x14ac:dyDescent="0.2"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</row>
    <row r="716" spans="2:23" x14ac:dyDescent="0.2"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</row>
    <row r="717" spans="2:23" x14ac:dyDescent="0.2"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</row>
    <row r="718" spans="2:23" x14ac:dyDescent="0.2"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</row>
    <row r="719" spans="2:23" x14ac:dyDescent="0.2"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</row>
    <row r="720" spans="2:23" x14ac:dyDescent="0.2"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</row>
    <row r="721" spans="2:23" x14ac:dyDescent="0.2"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</row>
    <row r="722" spans="2:23" x14ac:dyDescent="0.2"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</row>
    <row r="723" spans="2:23" x14ac:dyDescent="0.2"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</row>
    <row r="724" spans="2:23" x14ac:dyDescent="0.2"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</row>
    <row r="725" spans="2:23" x14ac:dyDescent="0.2"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</row>
    <row r="726" spans="2:23" x14ac:dyDescent="0.2"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</row>
    <row r="727" spans="2:23" x14ac:dyDescent="0.2"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</row>
    <row r="728" spans="2:23" x14ac:dyDescent="0.2"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</row>
    <row r="729" spans="2:23" x14ac:dyDescent="0.2"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</row>
    <row r="730" spans="2:23" x14ac:dyDescent="0.2"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</row>
    <row r="731" spans="2:23" x14ac:dyDescent="0.2"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</row>
    <row r="732" spans="2:23" x14ac:dyDescent="0.2"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</row>
    <row r="733" spans="2:23" x14ac:dyDescent="0.2"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</row>
    <row r="734" spans="2:23" x14ac:dyDescent="0.2"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</row>
    <row r="735" spans="2:23" x14ac:dyDescent="0.2"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</row>
    <row r="736" spans="2:23" x14ac:dyDescent="0.2"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</row>
    <row r="737" spans="2:23" x14ac:dyDescent="0.2"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</row>
    <row r="738" spans="2:23" x14ac:dyDescent="0.2"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</row>
    <row r="739" spans="2:23" x14ac:dyDescent="0.2"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</row>
    <row r="740" spans="2:23" x14ac:dyDescent="0.2"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</row>
    <row r="741" spans="2:23" x14ac:dyDescent="0.2"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</row>
    <row r="742" spans="2:23" x14ac:dyDescent="0.2"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</row>
    <row r="743" spans="2:23" x14ac:dyDescent="0.2"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</row>
    <row r="744" spans="2:23" x14ac:dyDescent="0.2"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</row>
    <row r="745" spans="2:23" x14ac:dyDescent="0.2"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</row>
    <row r="746" spans="2:23" x14ac:dyDescent="0.2"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</row>
    <row r="747" spans="2:23" x14ac:dyDescent="0.2"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</row>
    <row r="748" spans="2:23" x14ac:dyDescent="0.2"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</row>
    <row r="749" spans="2:23" x14ac:dyDescent="0.2"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</row>
    <row r="750" spans="2:23" x14ac:dyDescent="0.2"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</row>
    <row r="751" spans="2:23" x14ac:dyDescent="0.2"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</row>
    <row r="752" spans="2:23" x14ac:dyDescent="0.2"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</row>
    <row r="753" spans="2:23" x14ac:dyDescent="0.2"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</row>
    <row r="754" spans="2:23" x14ac:dyDescent="0.2"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</row>
    <row r="755" spans="2:23" x14ac:dyDescent="0.2"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</row>
    <row r="756" spans="2:23" x14ac:dyDescent="0.2"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</row>
    <row r="757" spans="2:23" x14ac:dyDescent="0.2"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</row>
    <row r="758" spans="2:23" x14ac:dyDescent="0.2"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</row>
    <row r="759" spans="2:23" x14ac:dyDescent="0.2"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</row>
    <row r="760" spans="2:23" x14ac:dyDescent="0.2"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</row>
    <row r="761" spans="2:23" x14ac:dyDescent="0.2"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</row>
    <row r="762" spans="2:23" x14ac:dyDescent="0.2"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</row>
    <row r="763" spans="2:23" x14ac:dyDescent="0.2"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</row>
    <row r="764" spans="2:23" x14ac:dyDescent="0.2"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</row>
    <row r="765" spans="2:23" x14ac:dyDescent="0.2"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</row>
    <row r="766" spans="2:23" x14ac:dyDescent="0.2"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</row>
    <row r="767" spans="2:23" x14ac:dyDescent="0.2"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</row>
    <row r="768" spans="2:23" x14ac:dyDescent="0.2"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</row>
    <row r="769" spans="2:23" x14ac:dyDescent="0.2"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</row>
    <row r="770" spans="2:23" x14ac:dyDescent="0.2"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</row>
    <row r="771" spans="2:23" x14ac:dyDescent="0.2"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</row>
    <row r="772" spans="2:23" x14ac:dyDescent="0.2"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</row>
    <row r="773" spans="2:23" x14ac:dyDescent="0.2"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</row>
    <row r="774" spans="2:23" x14ac:dyDescent="0.2"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</row>
    <row r="775" spans="2:23" x14ac:dyDescent="0.2"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</row>
    <row r="776" spans="2:23" x14ac:dyDescent="0.2"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</row>
    <row r="777" spans="2:23" x14ac:dyDescent="0.2"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</row>
    <row r="778" spans="2:23" x14ac:dyDescent="0.2"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</row>
    <row r="779" spans="2:23" x14ac:dyDescent="0.2"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</row>
    <row r="780" spans="2:23" x14ac:dyDescent="0.2"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</row>
    <row r="781" spans="2:23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</row>
    <row r="782" spans="2:23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</row>
    <row r="783" spans="2:23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</row>
    <row r="784" spans="2:23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</row>
    <row r="785" spans="2:23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</row>
    <row r="786" spans="2:23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</row>
    <row r="787" spans="2:23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</row>
    <row r="788" spans="2:23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</row>
    <row r="789" spans="2:23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</row>
    <row r="790" spans="2:23" x14ac:dyDescent="0.2"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</row>
    <row r="791" spans="2:23" x14ac:dyDescent="0.2"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</row>
    <row r="792" spans="2:23" x14ac:dyDescent="0.2"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</row>
    <row r="793" spans="2:23" x14ac:dyDescent="0.2"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</row>
    <row r="794" spans="2:23" x14ac:dyDescent="0.2"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</row>
    <row r="795" spans="2:23" x14ac:dyDescent="0.2"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</row>
    <row r="796" spans="2:23" x14ac:dyDescent="0.2"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</row>
    <row r="797" spans="2:23" x14ac:dyDescent="0.2"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</row>
    <row r="798" spans="2:23" x14ac:dyDescent="0.2"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</row>
    <row r="799" spans="2:23" x14ac:dyDescent="0.2"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</row>
    <row r="800" spans="2:23" x14ac:dyDescent="0.2"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</row>
    <row r="801" spans="2:23" x14ac:dyDescent="0.2"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</row>
    <row r="802" spans="2:23" x14ac:dyDescent="0.2"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</row>
    <row r="803" spans="2:23" x14ac:dyDescent="0.2"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</row>
    <row r="804" spans="2:23" x14ac:dyDescent="0.2"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</row>
    <row r="805" spans="2:23" x14ac:dyDescent="0.2"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</row>
    <row r="806" spans="2:23" x14ac:dyDescent="0.2"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</row>
    <row r="807" spans="2:23" x14ac:dyDescent="0.2"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</row>
    <row r="808" spans="2:23" x14ac:dyDescent="0.2"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</row>
    <row r="809" spans="2:23" x14ac:dyDescent="0.2"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</row>
    <row r="810" spans="2:23" x14ac:dyDescent="0.2"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</row>
    <row r="811" spans="2:23" x14ac:dyDescent="0.2"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</row>
    <row r="812" spans="2:23" x14ac:dyDescent="0.2"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</row>
    <row r="813" spans="2:23" x14ac:dyDescent="0.2"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</row>
    <row r="814" spans="2:23" x14ac:dyDescent="0.2"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</row>
    <row r="815" spans="2:23" x14ac:dyDescent="0.2"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</row>
    <row r="816" spans="2:23" x14ac:dyDescent="0.2"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</row>
    <row r="817" spans="2:23" x14ac:dyDescent="0.2"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</row>
    <row r="818" spans="2:23" x14ac:dyDescent="0.2"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</row>
    <row r="819" spans="2:23" x14ac:dyDescent="0.2"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</row>
    <row r="820" spans="2:23" x14ac:dyDescent="0.2"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</row>
    <row r="821" spans="2:23" x14ac:dyDescent="0.2"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</row>
    <row r="822" spans="2:23" x14ac:dyDescent="0.2"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</row>
    <row r="823" spans="2:23" x14ac:dyDescent="0.2"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</row>
    <row r="824" spans="2:23" x14ac:dyDescent="0.2"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</row>
    <row r="825" spans="2:23" x14ac:dyDescent="0.2"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</row>
    <row r="826" spans="2:23" x14ac:dyDescent="0.2"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</row>
    <row r="827" spans="2:23" x14ac:dyDescent="0.2"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</row>
    <row r="828" spans="2:23" x14ac:dyDescent="0.2"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</row>
    <row r="829" spans="2:23" x14ac:dyDescent="0.2"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</row>
    <row r="830" spans="2:23" x14ac:dyDescent="0.2"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</row>
    <row r="831" spans="2:23" x14ac:dyDescent="0.2"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</row>
    <row r="832" spans="2:23" x14ac:dyDescent="0.2"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</row>
    <row r="833" spans="2:23" x14ac:dyDescent="0.2"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</row>
    <row r="834" spans="2:23" x14ac:dyDescent="0.2"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</row>
    <row r="835" spans="2:23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</row>
    <row r="836" spans="2:23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</row>
    <row r="837" spans="2:23" x14ac:dyDescent="0.2"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</row>
    <row r="838" spans="2:23" x14ac:dyDescent="0.2"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</row>
    <row r="839" spans="2:23" x14ac:dyDescent="0.2"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</row>
    <row r="840" spans="2:23" x14ac:dyDescent="0.2"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</row>
    <row r="841" spans="2:23" x14ac:dyDescent="0.2"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</row>
    <row r="842" spans="2:23" x14ac:dyDescent="0.2"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</row>
    <row r="843" spans="2:23" x14ac:dyDescent="0.2"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</row>
    <row r="844" spans="2:23" x14ac:dyDescent="0.2"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</row>
    <row r="845" spans="2:23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</row>
    <row r="846" spans="2:23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</row>
    <row r="847" spans="2:23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</row>
    <row r="848" spans="2:23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</row>
    <row r="849" spans="2:23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</row>
    <row r="850" spans="2:23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</row>
    <row r="851" spans="2:23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</row>
    <row r="852" spans="2:23" x14ac:dyDescent="0.2"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</row>
    <row r="853" spans="2:23" x14ac:dyDescent="0.2"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</row>
    <row r="854" spans="2:23" x14ac:dyDescent="0.2"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</row>
    <row r="855" spans="2:23" x14ac:dyDescent="0.2"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</row>
    <row r="856" spans="2:23" x14ac:dyDescent="0.2"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</row>
    <row r="857" spans="2:23" x14ac:dyDescent="0.2"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</row>
    <row r="858" spans="2:23" x14ac:dyDescent="0.2"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</row>
    <row r="859" spans="2:23" x14ac:dyDescent="0.2"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</row>
    <row r="860" spans="2:23" x14ac:dyDescent="0.2"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</row>
    <row r="861" spans="2:23" x14ac:dyDescent="0.2"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</row>
    <row r="862" spans="2:23" x14ac:dyDescent="0.2"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</row>
    <row r="863" spans="2:23" x14ac:dyDescent="0.2"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</row>
    <row r="864" spans="2:23" x14ac:dyDescent="0.2"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</row>
    <row r="865" spans="2:23" x14ac:dyDescent="0.2"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</row>
    <row r="866" spans="2:23" x14ac:dyDescent="0.2"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</row>
    <row r="867" spans="2:23" x14ac:dyDescent="0.2"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</row>
    <row r="868" spans="2:23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</row>
    <row r="869" spans="2:23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</row>
    <row r="870" spans="2:23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</row>
    <row r="871" spans="2:23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</row>
    <row r="872" spans="2:23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</row>
    <row r="873" spans="2:23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</row>
    <row r="874" spans="2:23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</row>
    <row r="875" spans="2:23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</row>
    <row r="876" spans="2:23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</row>
    <row r="877" spans="2:23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</row>
    <row r="878" spans="2:23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</row>
    <row r="879" spans="2:23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</row>
    <row r="880" spans="2:23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</row>
    <row r="881" spans="2:23" x14ac:dyDescent="0.2"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</row>
    <row r="882" spans="2:23" x14ac:dyDescent="0.2"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</row>
    <row r="883" spans="2:23" x14ac:dyDescent="0.2"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</row>
    <row r="884" spans="2:23" x14ac:dyDescent="0.2"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</row>
    <row r="885" spans="2:23" x14ac:dyDescent="0.2"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</row>
    <row r="886" spans="2:23" x14ac:dyDescent="0.2"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</row>
    <row r="887" spans="2:23" x14ac:dyDescent="0.2"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</row>
    <row r="888" spans="2:23" x14ac:dyDescent="0.2"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</row>
    <row r="889" spans="2:23" x14ac:dyDescent="0.2"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</row>
    <row r="890" spans="2:23" x14ac:dyDescent="0.2"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</row>
    <row r="891" spans="2:23" x14ac:dyDescent="0.2"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</row>
    <row r="892" spans="2:23" x14ac:dyDescent="0.2"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</row>
    <row r="893" spans="2:23" x14ac:dyDescent="0.2"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</row>
    <row r="894" spans="2:23" x14ac:dyDescent="0.2"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</row>
    <row r="895" spans="2:23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</row>
    <row r="896" spans="2:23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</row>
    <row r="897" spans="2:23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</row>
    <row r="898" spans="2:23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</row>
    <row r="899" spans="2:23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</row>
    <row r="900" spans="2:23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</row>
    <row r="901" spans="2:23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</row>
    <row r="902" spans="2:23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</row>
    <row r="903" spans="2:23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</row>
    <row r="904" spans="2:23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</row>
    <row r="905" spans="2:23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</row>
    <row r="906" spans="2:23" x14ac:dyDescent="0.2"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</row>
    <row r="907" spans="2:23" x14ac:dyDescent="0.2"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</row>
    <row r="908" spans="2:23" x14ac:dyDescent="0.2"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</row>
    <row r="909" spans="2:23" x14ac:dyDescent="0.2"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</row>
    <row r="910" spans="2:23" x14ac:dyDescent="0.2"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</row>
    <row r="911" spans="2:23" x14ac:dyDescent="0.2"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</row>
    <row r="912" spans="2:23" x14ac:dyDescent="0.2"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</row>
    <row r="913" spans="2:23" x14ac:dyDescent="0.2"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</row>
    <row r="914" spans="2:23" x14ac:dyDescent="0.2"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</row>
    <row r="915" spans="2:23" x14ac:dyDescent="0.2"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</row>
    <row r="916" spans="2:23" x14ac:dyDescent="0.2"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</row>
    <row r="917" spans="2:23" x14ac:dyDescent="0.2"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</row>
    <row r="918" spans="2:23" x14ac:dyDescent="0.2"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</row>
    <row r="919" spans="2:23" x14ac:dyDescent="0.2"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</row>
    <row r="920" spans="2:23" x14ac:dyDescent="0.2"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</row>
    <row r="921" spans="2:23" x14ac:dyDescent="0.2"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</row>
    <row r="922" spans="2:23" x14ac:dyDescent="0.2"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</row>
    <row r="923" spans="2:23" x14ac:dyDescent="0.2"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</row>
    <row r="924" spans="2:23" x14ac:dyDescent="0.2"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</row>
    <row r="925" spans="2:23" x14ac:dyDescent="0.2"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</row>
    <row r="926" spans="2:23" x14ac:dyDescent="0.2"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</row>
    <row r="927" spans="2:23" x14ac:dyDescent="0.2"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</row>
    <row r="928" spans="2:23" x14ac:dyDescent="0.2"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</row>
    <row r="929" spans="2:23" x14ac:dyDescent="0.2"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</row>
    <row r="930" spans="2:23" x14ac:dyDescent="0.2"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</row>
    <row r="931" spans="2:23" x14ac:dyDescent="0.2"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</row>
    <row r="932" spans="2:23" x14ac:dyDescent="0.2"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</row>
    <row r="933" spans="2:23" x14ac:dyDescent="0.2"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</row>
    <row r="934" spans="2:23" x14ac:dyDescent="0.2"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</row>
    <row r="935" spans="2:23" x14ac:dyDescent="0.2"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</row>
    <row r="936" spans="2:23" x14ac:dyDescent="0.2"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</row>
    <row r="937" spans="2:23" x14ac:dyDescent="0.2"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</row>
    <row r="938" spans="2:23" x14ac:dyDescent="0.2"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</row>
    <row r="939" spans="2:23" x14ac:dyDescent="0.2"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</row>
    <row r="940" spans="2:23" x14ac:dyDescent="0.2"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</row>
    <row r="941" spans="2:23" x14ac:dyDescent="0.2"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</row>
    <row r="942" spans="2:23" x14ac:dyDescent="0.2"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</row>
    <row r="943" spans="2:23" x14ac:dyDescent="0.2"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</row>
    <row r="944" spans="2:23" x14ac:dyDescent="0.2"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</row>
    <row r="945" spans="2:23" x14ac:dyDescent="0.2"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</row>
    <row r="946" spans="2:23" x14ac:dyDescent="0.2"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</row>
    <row r="947" spans="2:23" x14ac:dyDescent="0.2"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</row>
    <row r="948" spans="2:23" x14ac:dyDescent="0.2"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</row>
    <row r="949" spans="2:23" x14ac:dyDescent="0.2"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</row>
    <row r="950" spans="2:23" x14ac:dyDescent="0.2"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</row>
    <row r="951" spans="2:23" x14ac:dyDescent="0.2"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</row>
    <row r="952" spans="2:23" x14ac:dyDescent="0.2"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</row>
    <row r="953" spans="2:23" x14ac:dyDescent="0.2"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</row>
    <row r="954" spans="2:23" x14ac:dyDescent="0.2"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</row>
    <row r="955" spans="2:23" x14ac:dyDescent="0.2"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</row>
    <row r="956" spans="2:23" x14ac:dyDescent="0.2"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</row>
    <row r="957" spans="2:23" x14ac:dyDescent="0.2"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</row>
    <row r="958" spans="2:23" x14ac:dyDescent="0.2"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</row>
    <row r="959" spans="2:23" x14ac:dyDescent="0.2"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</row>
    <row r="960" spans="2:23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</row>
    <row r="961" spans="2:23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</row>
    <row r="962" spans="2:23" x14ac:dyDescent="0.2"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</row>
    <row r="963" spans="2:23" x14ac:dyDescent="0.2"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</row>
    <row r="964" spans="2:23" x14ac:dyDescent="0.2"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</row>
    <row r="965" spans="2:23" x14ac:dyDescent="0.2"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</row>
    <row r="966" spans="2:23" x14ac:dyDescent="0.2"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</row>
    <row r="967" spans="2:23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</row>
    <row r="968" spans="2:23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</row>
    <row r="969" spans="2:23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</row>
    <row r="970" spans="2:23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</row>
    <row r="971" spans="2:23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</row>
    <row r="972" spans="2:23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</row>
    <row r="973" spans="2:23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</row>
    <row r="974" spans="2:23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</row>
    <row r="975" spans="2:23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</row>
    <row r="976" spans="2:23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</row>
    <row r="977" spans="2:23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</row>
    <row r="978" spans="2:23" x14ac:dyDescent="0.2"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</row>
    <row r="979" spans="2:23" x14ac:dyDescent="0.2"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</row>
    <row r="980" spans="2:23" x14ac:dyDescent="0.2"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</row>
    <row r="981" spans="2:23" x14ac:dyDescent="0.2"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</row>
    <row r="982" spans="2:23" x14ac:dyDescent="0.2"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</row>
    <row r="983" spans="2:23" x14ac:dyDescent="0.2"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</row>
    <row r="984" spans="2:23" x14ac:dyDescent="0.2"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</row>
    <row r="985" spans="2:23" x14ac:dyDescent="0.2"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</row>
    <row r="986" spans="2:23" x14ac:dyDescent="0.2"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</row>
    <row r="987" spans="2:23" x14ac:dyDescent="0.2"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</row>
    <row r="988" spans="2:23" x14ac:dyDescent="0.2"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</row>
    <row r="989" spans="2:23" x14ac:dyDescent="0.2"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</row>
    <row r="990" spans="2:23" x14ac:dyDescent="0.2"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</row>
    <row r="991" spans="2:23" x14ac:dyDescent="0.2"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</row>
    <row r="992" spans="2:23" x14ac:dyDescent="0.2"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</row>
    <row r="993" spans="2:23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</row>
    <row r="994" spans="2:23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</row>
    <row r="995" spans="2:23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</row>
    <row r="996" spans="2:23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</row>
    <row r="997" spans="2:23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</row>
    <row r="998" spans="2:23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</row>
    <row r="999" spans="2:23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</row>
    <row r="1000" spans="2:23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</row>
    <row r="1001" spans="2:23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</row>
    <row r="1002" spans="2:23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</row>
    <row r="1003" spans="2:23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</row>
    <row r="1004" spans="2:23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</row>
    <row r="1005" spans="2:23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</row>
    <row r="1006" spans="2:23" x14ac:dyDescent="0.2"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</row>
    <row r="1007" spans="2:23" x14ac:dyDescent="0.2"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</row>
    <row r="1008" spans="2:23" x14ac:dyDescent="0.2"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</row>
    <row r="1009" spans="2:23" x14ac:dyDescent="0.2"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</row>
    <row r="1010" spans="2:23" x14ac:dyDescent="0.2"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</row>
    <row r="1011" spans="2:23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</row>
    <row r="1012" spans="2:23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</row>
    <row r="1013" spans="2:23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</row>
    <row r="1014" spans="2:23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</row>
    <row r="1015" spans="2:23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</row>
    <row r="1016" spans="2:23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</row>
    <row r="1017" spans="2:23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</row>
    <row r="1018" spans="2:23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</row>
    <row r="1019" spans="2:23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</row>
    <row r="1020" spans="2:23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</row>
    <row r="1021" spans="2:23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</row>
    <row r="1022" spans="2:23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</row>
    <row r="1023" spans="2:23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</row>
    <row r="1024" spans="2:23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</row>
    <row r="1025" spans="2:23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</row>
    <row r="1026" spans="2:23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</row>
    <row r="1027" spans="2:23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</row>
    <row r="1028" spans="2:23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</row>
    <row r="1029" spans="2:23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</row>
    <row r="1030" spans="2:23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</row>
    <row r="1031" spans="2:23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</row>
    <row r="1032" spans="2:23" x14ac:dyDescent="0.2"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</row>
    <row r="1033" spans="2:23" x14ac:dyDescent="0.2"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</row>
    <row r="1034" spans="2:23" x14ac:dyDescent="0.2"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</row>
    <row r="1035" spans="2:23" x14ac:dyDescent="0.2"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</row>
    <row r="1036" spans="2:23" x14ac:dyDescent="0.2"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</row>
    <row r="1037" spans="2:23" x14ac:dyDescent="0.2"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</row>
    <row r="1038" spans="2:23" x14ac:dyDescent="0.2"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</row>
    <row r="1039" spans="2:23" x14ac:dyDescent="0.2"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</row>
    <row r="1040" spans="2:23" x14ac:dyDescent="0.2"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</row>
    <row r="1041" spans="2:23" x14ac:dyDescent="0.2"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</row>
    <row r="1042" spans="2:23" x14ac:dyDescent="0.2"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</row>
    <row r="1043" spans="2:23" x14ac:dyDescent="0.2"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</row>
    <row r="1044" spans="2:23" x14ac:dyDescent="0.2"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</row>
    <row r="1045" spans="2:23" x14ac:dyDescent="0.2"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</row>
    <row r="1046" spans="2:23" x14ac:dyDescent="0.2"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</row>
    <row r="1047" spans="2:23" x14ac:dyDescent="0.2"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</row>
    <row r="1048" spans="2:23" x14ac:dyDescent="0.2"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</row>
    <row r="1049" spans="2:23" x14ac:dyDescent="0.2"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</row>
    <row r="1050" spans="2:23" x14ac:dyDescent="0.2"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</row>
    <row r="1051" spans="2:23" x14ac:dyDescent="0.2"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</row>
    <row r="1052" spans="2:23" x14ac:dyDescent="0.2"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</row>
    <row r="1053" spans="2:23" x14ac:dyDescent="0.2"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</row>
    <row r="1054" spans="2:23" x14ac:dyDescent="0.2"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</row>
    <row r="1055" spans="2:23" x14ac:dyDescent="0.2"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</row>
    <row r="1056" spans="2:23" x14ac:dyDescent="0.2"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</row>
    <row r="1057" spans="2:23" x14ac:dyDescent="0.2"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</row>
    <row r="1058" spans="2:23" x14ac:dyDescent="0.2"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</row>
    <row r="1059" spans="2:23" x14ac:dyDescent="0.2"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</row>
    <row r="1060" spans="2:23" x14ac:dyDescent="0.2"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</row>
    <row r="1061" spans="2:23" x14ac:dyDescent="0.2"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</row>
    <row r="1062" spans="2:23" x14ac:dyDescent="0.2"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</row>
    <row r="1063" spans="2:23" x14ac:dyDescent="0.2"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</row>
    <row r="1064" spans="2:23" x14ac:dyDescent="0.2"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</row>
    <row r="1065" spans="2:23" x14ac:dyDescent="0.2"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</row>
    <row r="1066" spans="2:23" x14ac:dyDescent="0.2"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</row>
    <row r="1067" spans="2:23" x14ac:dyDescent="0.2"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</row>
    <row r="1068" spans="2:23" x14ac:dyDescent="0.2"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</row>
    <row r="1069" spans="2:23" x14ac:dyDescent="0.2"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</row>
    <row r="1070" spans="2:23" x14ac:dyDescent="0.2"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</row>
    <row r="1071" spans="2:23" x14ac:dyDescent="0.2"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</row>
    <row r="1072" spans="2:23" x14ac:dyDescent="0.2"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</row>
    <row r="1073" spans="2:23" x14ac:dyDescent="0.2"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</row>
    <row r="1074" spans="2:23" x14ac:dyDescent="0.2"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</row>
    <row r="1075" spans="2:23" x14ac:dyDescent="0.2"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</row>
    <row r="1076" spans="2:23" x14ac:dyDescent="0.2"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</row>
    <row r="1077" spans="2:23" x14ac:dyDescent="0.2"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</row>
    <row r="1078" spans="2:23" x14ac:dyDescent="0.2"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</row>
    <row r="1079" spans="2:23" x14ac:dyDescent="0.2"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</row>
    <row r="1080" spans="2:23" x14ac:dyDescent="0.2"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</row>
    <row r="1081" spans="2:23" x14ac:dyDescent="0.2"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</row>
    <row r="1082" spans="2:23" x14ac:dyDescent="0.2"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</row>
    <row r="1083" spans="2:23" x14ac:dyDescent="0.2"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</row>
    <row r="1084" spans="2:23" x14ac:dyDescent="0.2"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</row>
    <row r="1085" spans="2:23" x14ac:dyDescent="0.2"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</row>
    <row r="1086" spans="2:23" x14ac:dyDescent="0.2"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</row>
    <row r="1087" spans="2:23" x14ac:dyDescent="0.2"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</row>
    <row r="1088" spans="2:23" x14ac:dyDescent="0.2"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</row>
    <row r="1089" spans="2:23" x14ac:dyDescent="0.2"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</row>
    <row r="1090" spans="2:23" x14ac:dyDescent="0.2"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</row>
    <row r="1091" spans="2:23" x14ac:dyDescent="0.2"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</row>
    <row r="1092" spans="2:23" x14ac:dyDescent="0.2"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</row>
    <row r="1093" spans="2:23" x14ac:dyDescent="0.2"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</row>
    <row r="1094" spans="2:23" x14ac:dyDescent="0.2"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</row>
    <row r="1095" spans="2:23" x14ac:dyDescent="0.2"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</row>
    <row r="1096" spans="2:23" x14ac:dyDescent="0.2"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</row>
    <row r="1097" spans="2:23" x14ac:dyDescent="0.2"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</row>
    <row r="1098" spans="2:23" x14ac:dyDescent="0.2"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</row>
    <row r="1099" spans="2:23" x14ac:dyDescent="0.2"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</row>
    <row r="1100" spans="2:23" x14ac:dyDescent="0.2"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</row>
    <row r="1101" spans="2:23" x14ac:dyDescent="0.2"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</row>
    <row r="1102" spans="2:23" x14ac:dyDescent="0.2"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</row>
    <row r="1103" spans="2:23" x14ac:dyDescent="0.2"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</row>
    <row r="1104" spans="2:23" x14ac:dyDescent="0.2"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</row>
    <row r="1105" spans="2:23" x14ac:dyDescent="0.2"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</row>
    <row r="1106" spans="2:23" x14ac:dyDescent="0.2"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</row>
    <row r="1107" spans="2:23" x14ac:dyDescent="0.2"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</row>
    <row r="1108" spans="2:23" x14ac:dyDescent="0.2"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</row>
    <row r="1109" spans="2:23" x14ac:dyDescent="0.2"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</row>
    <row r="1110" spans="2:23" x14ac:dyDescent="0.2"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</row>
    <row r="1111" spans="2:23" x14ac:dyDescent="0.2"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</row>
    <row r="1112" spans="2:23" x14ac:dyDescent="0.2"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</row>
    <row r="1113" spans="2:23" x14ac:dyDescent="0.2"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</row>
    <row r="1114" spans="2:23" x14ac:dyDescent="0.2"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</row>
    <row r="1115" spans="2:23" x14ac:dyDescent="0.2"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</row>
    <row r="1116" spans="2:23" x14ac:dyDescent="0.2"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</row>
    <row r="1117" spans="2:23" x14ac:dyDescent="0.2"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</row>
    <row r="1118" spans="2:23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</row>
    <row r="1119" spans="2:23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</row>
    <row r="1120" spans="2:23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</row>
    <row r="1121" spans="2:23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</row>
    <row r="1122" spans="2:23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</row>
    <row r="1123" spans="2:23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</row>
    <row r="1124" spans="2:23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</row>
    <row r="1125" spans="2:23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</row>
    <row r="1126" spans="2:23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</row>
    <row r="1127" spans="2:23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</row>
    <row r="1128" spans="2:23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</row>
    <row r="1129" spans="2:23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</row>
    <row r="1130" spans="2:23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</row>
    <row r="1131" spans="2:23" x14ac:dyDescent="0.2"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</row>
    <row r="1132" spans="2:23" x14ac:dyDescent="0.2"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</row>
    <row r="1133" spans="2:23" x14ac:dyDescent="0.2"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</row>
    <row r="1134" spans="2:23" x14ac:dyDescent="0.2"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</row>
    <row r="1135" spans="2:23" x14ac:dyDescent="0.2"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</row>
    <row r="1136" spans="2:23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</row>
    <row r="1137" spans="2:23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</row>
    <row r="1138" spans="2:23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</row>
    <row r="1139" spans="2:23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</row>
    <row r="1140" spans="2:23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</row>
    <row r="1141" spans="2:23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</row>
    <row r="1142" spans="2:23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</row>
    <row r="1143" spans="2:23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</row>
    <row r="1144" spans="2:23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</row>
    <row r="1145" spans="2:23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</row>
    <row r="1146" spans="2:23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</row>
    <row r="1147" spans="2:23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</row>
    <row r="1148" spans="2:23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</row>
    <row r="1149" spans="2:23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</row>
    <row r="1150" spans="2:23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</row>
    <row r="1151" spans="2:23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</row>
    <row r="1152" spans="2:23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</row>
    <row r="1153" spans="2:23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</row>
    <row r="1154" spans="2:23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</row>
    <row r="1155" spans="2:23" x14ac:dyDescent="0.2"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</row>
    <row r="1156" spans="2:23" x14ac:dyDescent="0.2"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</row>
    <row r="1157" spans="2:23" x14ac:dyDescent="0.2"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</row>
    <row r="1158" spans="2:23" x14ac:dyDescent="0.2"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</row>
    <row r="1159" spans="2:23" x14ac:dyDescent="0.2">
      <c r="B1159" s="45"/>
      <c r="C1159" s="45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</row>
    <row r="1160" spans="2:23" x14ac:dyDescent="0.2">
      <c r="B1160" s="45"/>
      <c r="C1160" s="45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</row>
    <row r="1161" spans="2:23" x14ac:dyDescent="0.2">
      <c r="B1161" s="45"/>
      <c r="C1161" s="45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</row>
    <row r="1162" spans="2:23" x14ac:dyDescent="0.2">
      <c r="B1162" s="45"/>
      <c r="C1162" s="45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</row>
    <row r="1163" spans="2:23" x14ac:dyDescent="0.2">
      <c r="B1163" s="45"/>
      <c r="C1163" s="45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</row>
    <row r="1164" spans="2:23" x14ac:dyDescent="0.2"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</row>
    <row r="1165" spans="2:23" x14ac:dyDescent="0.2"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</row>
    <row r="1166" spans="2:23" x14ac:dyDescent="0.2">
      <c r="B1166" s="45"/>
      <c r="C1166" s="45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</row>
    <row r="1167" spans="2:23" x14ac:dyDescent="0.2">
      <c r="B1167" s="45"/>
      <c r="C1167" s="45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</row>
    <row r="1168" spans="2:23" x14ac:dyDescent="0.2">
      <c r="B1168" s="45"/>
      <c r="C1168" s="45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</row>
    <row r="1169" spans="2:23" x14ac:dyDescent="0.2">
      <c r="B1169" s="45"/>
      <c r="C1169" s="45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</row>
    <row r="1170" spans="2:23" x14ac:dyDescent="0.2">
      <c r="B1170" s="45"/>
      <c r="C1170" s="45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</row>
    <row r="1171" spans="2:23" x14ac:dyDescent="0.2">
      <c r="B1171" s="45"/>
      <c r="C1171" s="45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</row>
    <row r="1172" spans="2:23" x14ac:dyDescent="0.2">
      <c r="B1172" s="45"/>
      <c r="C1172" s="45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</row>
    <row r="1173" spans="2:23" x14ac:dyDescent="0.2">
      <c r="B1173" s="45"/>
      <c r="C1173" s="45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</row>
    <row r="1174" spans="2:23" x14ac:dyDescent="0.2">
      <c r="B1174" s="45"/>
      <c r="C1174" s="45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</row>
    <row r="1175" spans="2:23" x14ac:dyDescent="0.2">
      <c r="B1175" s="45"/>
      <c r="C1175" s="45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</row>
    <row r="1176" spans="2:23" x14ac:dyDescent="0.2"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</row>
    <row r="1177" spans="2:23" x14ac:dyDescent="0.2"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</row>
    <row r="1178" spans="2:23" x14ac:dyDescent="0.2"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</row>
    <row r="1179" spans="2:23" x14ac:dyDescent="0.2">
      <c r="B1179" s="45"/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</row>
    <row r="1180" spans="2:23" x14ac:dyDescent="0.2">
      <c r="B1180" s="45"/>
      <c r="C1180" s="45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</row>
    <row r="1181" spans="2:23" x14ac:dyDescent="0.2">
      <c r="B1181" s="45"/>
      <c r="C1181" s="45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</row>
    <row r="1182" spans="2:23" x14ac:dyDescent="0.2"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</row>
    <row r="1183" spans="2:23" x14ac:dyDescent="0.2">
      <c r="B1183" s="45"/>
      <c r="C1183" s="45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</row>
    <row r="1184" spans="2:23" x14ac:dyDescent="0.2"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</row>
    <row r="1185" spans="2:23" x14ac:dyDescent="0.2">
      <c r="B1185" s="45"/>
      <c r="C1185" s="45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</row>
    <row r="1186" spans="2:23" x14ac:dyDescent="0.2">
      <c r="B1186" s="45"/>
      <c r="C1186" s="45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</row>
    <row r="1187" spans="2:23" x14ac:dyDescent="0.2"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</row>
    <row r="1188" spans="2:23" x14ac:dyDescent="0.2"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</row>
    <row r="1189" spans="2:23" x14ac:dyDescent="0.2">
      <c r="B1189" s="45"/>
      <c r="C1189" s="45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</row>
    <row r="1190" spans="2:23" x14ac:dyDescent="0.2">
      <c r="B1190" s="45"/>
      <c r="C1190" s="45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</row>
    <row r="1191" spans="2:23" x14ac:dyDescent="0.2">
      <c r="B1191" s="45"/>
      <c r="C1191" s="45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</row>
    <row r="1192" spans="2:23" x14ac:dyDescent="0.2">
      <c r="B1192" s="45"/>
      <c r="C1192" s="45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</row>
    <row r="1193" spans="2:23" x14ac:dyDescent="0.2">
      <c r="B1193" s="45"/>
      <c r="C1193" s="45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</row>
    <row r="1194" spans="2:23" x14ac:dyDescent="0.2">
      <c r="B1194" s="45"/>
      <c r="C1194" s="45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</row>
    <row r="1195" spans="2:23" x14ac:dyDescent="0.2">
      <c r="B1195" s="45"/>
      <c r="C1195" s="45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</row>
    <row r="1196" spans="2:23" x14ac:dyDescent="0.2"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</row>
    <row r="1197" spans="2:23" x14ac:dyDescent="0.2"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</row>
    <row r="1198" spans="2:23" x14ac:dyDescent="0.2"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</row>
    <row r="1199" spans="2:23" x14ac:dyDescent="0.2">
      <c r="B1199" s="45"/>
      <c r="C1199" s="45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</row>
    <row r="1200" spans="2:23" x14ac:dyDescent="0.2"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</row>
    <row r="1201" spans="2:23" x14ac:dyDescent="0.2"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</row>
    <row r="1202" spans="2:23" x14ac:dyDescent="0.2"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</row>
    <row r="1203" spans="2:23" x14ac:dyDescent="0.2"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</row>
    <row r="1204" spans="2:23" x14ac:dyDescent="0.2">
      <c r="B1204" s="45"/>
      <c r="C1204" s="45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</row>
    <row r="1205" spans="2:23" x14ac:dyDescent="0.2">
      <c r="B1205" s="45"/>
      <c r="C1205" s="45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</row>
    <row r="1206" spans="2:23" x14ac:dyDescent="0.2">
      <c r="B1206" s="45"/>
      <c r="C1206" s="45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</row>
    <row r="1207" spans="2:23" x14ac:dyDescent="0.2">
      <c r="B1207" s="45"/>
      <c r="C1207" s="45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</row>
    <row r="1208" spans="2:23" x14ac:dyDescent="0.2">
      <c r="B1208" s="45"/>
      <c r="C1208" s="45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</row>
    <row r="1209" spans="2:23" x14ac:dyDescent="0.2">
      <c r="B1209" s="45"/>
      <c r="C1209" s="45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</row>
    <row r="1210" spans="2:23" x14ac:dyDescent="0.2">
      <c r="B1210" s="45"/>
      <c r="C1210" s="45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</row>
    <row r="1211" spans="2:23" x14ac:dyDescent="0.2">
      <c r="B1211" s="45"/>
      <c r="C1211" s="45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</row>
    <row r="1212" spans="2:23" x14ac:dyDescent="0.2">
      <c r="B1212" s="45"/>
      <c r="C1212" s="45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</row>
    <row r="1213" spans="2:23" x14ac:dyDescent="0.2">
      <c r="B1213" s="45"/>
      <c r="C1213" s="45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</row>
    <row r="1214" spans="2:23" x14ac:dyDescent="0.2">
      <c r="B1214" s="45"/>
      <c r="C1214" s="45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</row>
    <row r="1215" spans="2:23" x14ac:dyDescent="0.2">
      <c r="B1215" s="45"/>
      <c r="C1215" s="45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</row>
    <row r="1216" spans="2:23" x14ac:dyDescent="0.2">
      <c r="B1216" s="45"/>
      <c r="C1216" s="45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</row>
    <row r="1217" spans="2:23" x14ac:dyDescent="0.2">
      <c r="B1217" s="45"/>
      <c r="C1217" s="45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</row>
    <row r="1218" spans="2:23" x14ac:dyDescent="0.2"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</row>
    <row r="1219" spans="2:23" x14ac:dyDescent="0.2">
      <c r="B1219" s="45"/>
      <c r="C1219" s="45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</row>
    <row r="1220" spans="2:23" x14ac:dyDescent="0.2"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</row>
    <row r="1221" spans="2:23" x14ac:dyDescent="0.2"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</row>
    <row r="1222" spans="2:23" x14ac:dyDescent="0.2">
      <c r="B1222" s="45"/>
      <c r="C1222" s="45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</row>
    <row r="1223" spans="2:23" x14ac:dyDescent="0.2">
      <c r="B1223" s="45"/>
      <c r="C1223" s="45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</row>
    <row r="1224" spans="2:23" x14ac:dyDescent="0.2">
      <c r="B1224" s="45"/>
      <c r="C1224" s="45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</row>
    <row r="1225" spans="2:23" x14ac:dyDescent="0.2"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</row>
    <row r="1226" spans="2:23" x14ac:dyDescent="0.2"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</row>
    <row r="1227" spans="2:23" x14ac:dyDescent="0.2">
      <c r="B1227" s="45"/>
      <c r="C1227" s="45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</row>
    <row r="1228" spans="2:23" x14ac:dyDescent="0.2">
      <c r="B1228" s="45"/>
      <c r="C1228" s="45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</row>
    <row r="1229" spans="2:23" x14ac:dyDescent="0.2">
      <c r="B1229" s="45"/>
      <c r="C1229" s="45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</row>
    <row r="1230" spans="2:23" x14ac:dyDescent="0.2"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</row>
    <row r="1231" spans="2:23" x14ac:dyDescent="0.2">
      <c r="B1231" s="45"/>
      <c r="C1231" s="45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</row>
    <row r="1232" spans="2:23" x14ac:dyDescent="0.2"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</row>
    <row r="1233" spans="2:23" x14ac:dyDescent="0.2"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</row>
    <row r="1234" spans="2:23" x14ac:dyDescent="0.2"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</row>
    <row r="1235" spans="2:23" x14ac:dyDescent="0.2"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</row>
    <row r="1236" spans="2:23" x14ac:dyDescent="0.2"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</row>
    <row r="1237" spans="2:23" x14ac:dyDescent="0.2"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</row>
    <row r="1238" spans="2:23" x14ac:dyDescent="0.2"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</row>
    <row r="1239" spans="2:23" x14ac:dyDescent="0.2">
      <c r="B1239" s="45"/>
      <c r="C1239" s="45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</row>
    <row r="1240" spans="2:23" x14ac:dyDescent="0.2"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</row>
    <row r="1241" spans="2:23" x14ac:dyDescent="0.2">
      <c r="B1241" s="45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</row>
    <row r="1242" spans="2:23" x14ac:dyDescent="0.2">
      <c r="B1242" s="45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</row>
    <row r="1243" spans="2:23" x14ac:dyDescent="0.2"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</row>
    <row r="1244" spans="2:23" x14ac:dyDescent="0.2">
      <c r="B1244" s="45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</row>
    <row r="1245" spans="2:23" x14ac:dyDescent="0.2"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</row>
    <row r="1246" spans="2:23" x14ac:dyDescent="0.2"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</row>
    <row r="1247" spans="2:23" x14ac:dyDescent="0.2"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</row>
    <row r="1248" spans="2:23" x14ac:dyDescent="0.2"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</row>
    <row r="1249" spans="2:23" x14ac:dyDescent="0.2"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</row>
    <row r="1250" spans="2:23" x14ac:dyDescent="0.2">
      <c r="B1250" s="45"/>
      <c r="C1250" s="45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</row>
    <row r="1251" spans="2:23" x14ac:dyDescent="0.2">
      <c r="B1251" s="45"/>
      <c r="C1251" s="45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</row>
    <row r="1252" spans="2:23" x14ac:dyDescent="0.2">
      <c r="B1252" s="45"/>
      <c r="C1252" s="45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</row>
    <row r="1253" spans="2:23" x14ac:dyDescent="0.2">
      <c r="B1253" s="45"/>
      <c r="C1253" s="45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</row>
    <row r="1254" spans="2:23" x14ac:dyDescent="0.2">
      <c r="B1254" s="45"/>
      <c r="C1254" s="45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</row>
    <row r="1255" spans="2:23" x14ac:dyDescent="0.2"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</row>
    <row r="1256" spans="2:23" x14ac:dyDescent="0.2"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</row>
    <row r="1257" spans="2:23" x14ac:dyDescent="0.2"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</row>
    <row r="1258" spans="2:23" x14ac:dyDescent="0.2"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</row>
    <row r="1259" spans="2:23" x14ac:dyDescent="0.2"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</row>
    <row r="1260" spans="2:23" x14ac:dyDescent="0.2"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</row>
    <row r="1261" spans="2:23" x14ac:dyDescent="0.2"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</row>
    <row r="1262" spans="2:23" x14ac:dyDescent="0.2">
      <c r="B1262" s="45"/>
      <c r="C1262" s="45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</row>
    <row r="1263" spans="2:23" x14ac:dyDescent="0.2">
      <c r="B1263" s="45"/>
      <c r="C1263" s="45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</row>
    <row r="1264" spans="2:23" x14ac:dyDescent="0.2"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</row>
    <row r="1265" spans="2:23" x14ac:dyDescent="0.2"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</row>
    <row r="1266" spans="2:23" x14ac:dyDescent="0.2"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</row>
    <row r="1267" spans="2:23" x14ac:dyDescent="0.2"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</row>
    <row r="1268" spans="2:23" x14ac:dyDescent="0.2"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</row>
    <row r="1269" spans="2:23" x14ac:dyDescent="0.2"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</row>
    <row r="1270" spans="2:23" x14ac:dyDescent="0.2">
      <c r="B1270" s="45"/>
      <c r="C1270" s="45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</row>
    <row r="1271" spans="2:23" x14ac:dyDescent="0.2"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</row>
    <row r="1272" spans="2:23" x14ac:dyDescent="0.2">
      <c r="B1272" s="45"/>
      <c r="C1272" s="45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</row>
    <row r="1273" spans="2:23" x14ac:dyDescent="0.2">
      <c r="B1273" s="45"/>
      <c r="C1273" s="45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</row>
    <row r="1274" spans="2:23" x14ac:dyDescent="0.2">
      <c r="B1274" s="45"/>
      <c r="C1274" s="45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</row>
    <row r="1275" spans="2:23" x14ac:dyDescent="0.2">
      <c r="B1275" s="45"/>
      <c r="C1275" s="45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</row>
    <row r="1276" spans="2:23" x14ac:dyDescent="0.2"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</row>
    <row r="1277" spans="2:23" x14ac:dyDescent="0.2"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</row>
    <row r="1278" spans="2:23" x14ac:dyDescent="0.2"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</row>
    <row r="1279" spans="2:23" x14ac:dyDescent="0.2"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</row>
    <row r="1280" spans="2:23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</row>
    <row r="1281" spans="2:23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</row>
    <row r="1282" spans="2:23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</row>
    <row r="1283" spans="2:23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</row>
    <row r="1284" spans="2:23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</row>
    <row r="1285" spans="2:23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</row>
    <row r="1286" spans="2:23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</row>
    <row r="1287" spans="2:23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</row>
    <row r="1288" spans="2:23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</row>
    <row r="1289" spans="2:23" x14ac:dyDescent="0.2"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</row>
    <row r="1290" spans="2:23" x14ac:dyDescent="0.2"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</row>
    <row r="1291" spans="2:23" x14ac:dyDescent="0.2"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</row>
    <row r="1292" spans="2:23" x14ac:dyDescent="0.2"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</row>
    <row r="1293" spans="2:23" x14ac:dyDescent="0.2">
      <c r="B1293" s="45"/>
      <c r="C1293" s="45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</row>
    <row r="1294" spans="2:23" x14ac:dyDescent="0.2">
      <c r="B1294" s="45"/>
      <c r="C1294" s="45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</row>
    <row r="1295" spans="2:23" x14ac:dyDescent="0.2">
      <c r="B1295" s="45"/>
      <c r="C1295" s="45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</row>
    <row r="1296" spans="2:23" x14ac:dyDescent="0.2">
      <c r="B1296" s="45"/>
      <c r="C1296" s="45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</row>
    <row r="1297" spans="2:23" x14ac:dyDescent="0.2">
      <c r="B1297" s="45"/>
      <c r="C1297" s="45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</row>
    <row r="1298" spans="2:23" x14ac:dyDescent="0.2">
      <c r="B1298" s="45"/>
      <c r="C1298" s="45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</row>
    <row r="1299" spans="2:23" x14ac:dyDescent="0.2">
      <c r="B1299" s="45"/>
      <c r="C1299" s="45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</row>
    <row r="1300" spans="2:23" x14ac:dyDescent="0.2">
      <c r="B1300" s="45"/>
      <c r="C1300" s="45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</row>
    <row r="1301" spans="2:23" x14ac:dyDescent="0.2">
      <c r="B1301" s="45"/>
      <c r="C1301" s="45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</row>
    <row r="1302" spans="2:23" x14ac:dyDescent="0.2">
      <c r="B1302" s="45"/>
      <c r="C1302" s="45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</row>
    <row r="1303" spans="2:23" x14ac:dyDescent="0.2">
      <c r="B1303" s="45"/>
      <c r="C1303" s="45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</row>
    <row r="1304" spans="2:23" x14ac:dyDescent="0.2">
      <c r="B1304" s="45"/>
      <c r="C1304" s="45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</row>
    <row r="1305" spans="2:23" x14ac:dyDescent="0.2">
      <c r="B1305" s="45"/>
      <c r="C1305" s="45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</row>
    <row r="1306" spans="2:23" x14ac:dyDescent="0.2">
      <c r="B1306" s="45"/>
      <c r="C1306" s="45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</row>
    <row r="1307" spans="2:23" x14ac:dyDescent="0.2">
      <c r="B1307" s="45"/>
      <c r="C1307" s="45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</row>
    <row r="1308" spans="2:23" x14ac:dyDescent="0.2">
      <c r="B1308" s="45"/>
      <c r="C1308" s="45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</row>
    <row r="1309" spans="2:23" x14ac:dyDescent="0.2">
      <c r="B1309" s="45"/>
      <c r="C1309" s="45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</row>
    <row r="1310" spans="2:23" x14ac:dyDescent="0.2">
      <c r="B1310" s="45"/>
      <c r="C1310" s="45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</row>
    <row r="1311" spans="2:23" x14ac:dyDescent="0.2"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</row>
    <row r="1312" spans="2:23" x14ac:dyDescent="0.2"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</row>
    <row r="1313" spans="2:23" x14ac:dyDescent="0.2"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</row>
    <row r="1314" spans="2:23" x14ac:dyDescent="0.2">
      <c r="B1314" s="45"/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</row>
    <row r="1315" spans="2:23" x14ac:dyDescent="0.2">
      <c r="B1315" s="45"/>
      <c r="C1315" s="45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</row>
    <row r="1316" spans="2:23" x14ac:dyDescent="0.2"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</row>
    <row r="1317" spans="2:23" x14ac:dyDescent="0.2"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</row>
    <row r="1318" spans="2:23" x14ac:dyDescent="0.2"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</row>
    <row r="1319" spans="2:23" x14ac:dyDescent="0.2">
      <c r="B1319" s="45"/>
      <c r="C1319" s="45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</row>
    <row r="1320" spans="2:23" x14ac:dyDescent="0.2">
      <c r="B1320" s="45"/>
      <c r="C1320" s="45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</row>
    <row r="1321" spans="2:23" x14ac:dyDescent="0.2">
      <c r="B1321" s="45"/>
      <c r="C1321" s="45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</row>
    <row r="1322" spans="2:23" x14ac:dyDescent="0.2">
      <c r="B1322" s="45"/>
      <c r="C1322" s="45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</row>
    <row r="1323" spans="2:23" x14ac:dyDescent="0.2"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</row>
    <row r="1324" spans="2:23" x14ac:dyDescent="0.2"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</row>
    <row r="1325" spans="2:23" x14ac:dyDescent="0.2"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</row>
    <row r="1326" spans="2:23" x14ac:dyDescent="0.2">
      <c r="B1326" s="45"/>
      <c r="C1326" s="45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</row>
    <row r="1327" spans="2:23" x14ac:dyDescent="0.2">
      <c r="B1327" s="45"/>
      <c r="C1327" s="45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</row>
    <row r="1328" spans="2:23" x14ac:dyDescent="0.2">
      <c r="B1328" s="45"/>
      <c r="C1328" s="45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</row>
    <row r="1329" spans="2:23" x14ac:dyDescent="0.2">
      <c r="B1329" s="45"/>
      <c r="C1329" s="45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</row>
    <row r="1330" spans="2:23" x14ac:dyDescent="0.2">
      <c r="B1330" s="45"/>
      <c r="C1330" s="45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</row>
    <row r="1331" spans="2:23" x14ac:dyDescent="0.2">
      <c r="B1331" s="45"/>
      <c r="C1331" s="45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</row>
    <row r="1332" spans="2:23" x14ac:dyDescent="0.2">
      <c r="B1332" s="45"/>
      <c r="C1332" s="45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</row>
    <row r="1333" spans="2:23" x14ac:dyDescent="0.2">
      <c r="B1333" s="45"/>
      <c r="C1333" s="45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</row>
    <row r="1334" spans="2:23" x14ac:dyDescent="0.2">
      <c r="B1334" s="45"/>
      <c r="C1334" s="45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</row>
    <row r="1335" spans="2:23" x14ac:dyDescent="0.2"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</row>
    <row r="1336" spans="2:23" x14ac:dyDescent="0.2"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</row>
    <row r="1337" spans="2:23" x14ac:dyDescent="0.2"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</row>
    <row r="1338" spans="2:23" x14ac:dyDescent="0.2"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</row>
    <row r="1339" spans="2:23" x14ac:dyDescent="0.2">
      <c r="B1339" s="45"/>
      <c r="C1339" s="45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</row>
    <row r="1340" spans="2:23" x14ac:dyDescent="0.2">
      <c r="B1340" s="45"/>
      <c r="C1340" s="45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</row>
    <row r="1341" spans="2:23" x14ac:dyDescent="0.2">
      <c r="B1341" s="45"/>
      <c r="C1341" s="45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</row>
    <row r="1342" spans="2:23" x14ac:dyDescent="0.2">
      <c r="B1342" s="45"/>
      <c r="C1342" s="45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</row>
    <row r="1343" spans="2:23" x14ac:dyDescent="0.2">
      <c r="B1343" s="45"/>
      <c r="C1343" s="45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</row>
    <row r="1344" spans="2:23" x14ac:dyDescent="0.2">
      <c r="B1344" s="45"/>
      <c r="C1344" s="45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</row>
    <row r="1345" spans="2:23" x14ac:dyDescent="0.2">
      <c r="B1345" s="45"/>
      <c r="C1345" s="45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</row>
    <row r="1346" spans="2:23" x14ac:dyDescent="0.2">
      <c r="B1346" s="45"/>
      <c r="C1346" s="45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</row>
    <row r="1347" spans="2:23" x14ac:dyDescent="0.2">
      <c r="B1347" s="45"/>
      <c r="C1347" s="45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</row>
    <row r="1348" spans="2:23" x14ac:dyDescent="0.2">
      <c r="B1348" s="45"/>
      <c r="C1348" s="45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</row>
    <row r="1349" spans="2:23" x14ac:dyDescent="0.2">
      <c r="B1349" s="45"/>
      <c r="C1349" s="45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</row>
    <row r="1350" spans="2:23" x14ac:dyDescent="0.2">
      <c r="B1350" s="45"/>
      <c r="C1350" s="45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</row>
    <row r="1351" spans="2:23" x14ac:dyDescent="0.2">
      <c r="B1351" s="45"/>
      <c r="C1351" s="45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</row>
    <row r="1352" spans="2:23" x14ac:dyDescent="0.2">
      <c r="B1352" s="45"/>
      <c r="C1352" s="45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</row>
    <row r="1353" spans="2:23" x14ac:dyDescent="0.2">
      <c r="B1353" s="45"/>
      <c r="C1353" s="45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</row>
    <row r="1354" spans="2:23" x14ac:dyDescent="0.2">
      <c r="B1354" s="45"/>
      <c r="C1354" s="45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</row>
    <row r="1355" spans="2:23" x14ac:dyDescent="0.2">
      <c r="B1355" s="45"/>
      <c r="C1355" s="45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</row>
    <row r="1356" spans="2:23" x14ac:dyDescent="0.2"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</row>
    <row r="1357" spans="2:23" x14ac:dyDescent="0.2"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</row>
    <row r="1358" spans="2:23" x14ac:dyDescent="0.2"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</row>
    <row r="1359" spans="2:23" x14ac:dyDescent="0.2">
      <c r="B1359" s="45"/>
      <c r="C1359" s="45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</row>
    <row r="1360" spans="2:23" x14ac:dyDescent="0.2">
      <c r="B1360" s="45"/>
      <c r="C1360" s="45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</row>
    <row r="1361" spans="2:23" x14ac:dyDescent="0.2">
      <c r="B1361" s="45"/>
      <c r="C1361" s="45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</row>
    <row r="1362" spans="2:23" x14ac:dyDescent="0.2">
      <c r="B1362" s="45"/>
      <c r="C1362" s="45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</row>
    <row r="1363" spans="2:23" x14ac:dyDescent="0.2">
      <c r="B1363" s="45"/>
      <c r="C1363" s="45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</row>
    <row r="1364" spans="2:23" x14ac:dyDescent="0.2">
      <c r="B1364" s="45"/>
      <c r="C1364" s="45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</row>
    <row r="1365" spans="2:23" x14ac:dyDescent="0.2">
      <c r="B1365" s="45"/>
      <c r="C1365" s="45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</row>
    <row r="1366" spans="2:23" x14ac:dyDescent="0.2">
      <c r="B1366" s="45"/>
      <c r="C1366" s="45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</row>
    <row r="1367" spans="2:23" x14ac:dyDescent="0.2">
      <c r="B1367" s="45"/>
      <c r="C1367" s="45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</row>
    <row r="1368" spans="2:23" x14ac:dyDescent="0.2"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</row>
    <row r="1369" spans="2:23" x14ac:dyDescent="0.2"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</row>
    <row r="1370" spans="2:23" x14ac:dyDescent="0.2"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</row>
    <row r="1371" spans="2:23" x14ac:dyDescent="0.2"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</row>
    <row r="1372" spans="2:23" x14ac:dyDescent="0.2">
      <c r="B1372" s="45"/>
      <c r="C1372" s="45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</row>
    <row r="1373" spans="2:23" x14ac:dyDescent="0.2">
      <c r="B1373" s="45"/>
      <c r="C1373" s="45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</row>
    <row r="1374" spans="2:23" x14ac:dyDescent="0.2">
      <c r="B1374" s="45"/>
      <c r="C1374" s="45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</row>
    <row r="1375" spans="2:23" x14ac:dyDescent="0.2">
      <c r="B1375" s="45"/>
      <c r="C1375" s="45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</row>
    <row r="1376" spans="2:23" x14ac:dyDescent="0.2">
      <c r="B1376" s="45"/>
      <c r="C1376" s="45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</row>
    <row r="1377" spans="2:23" x14ac:dyDescent="0.2">
      <c r="B1377" s="45"/>
      <c r="C1377" s="45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</row>
    <row r="1378" spans="2:23" x14ac:dyDescent="0.2">
      <c r="B1378" s="45"/>
      <c r="C1378" s="45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</row>
    <row r="1379" spans="2:23" x14ac:dyDescent="0.2">
      <c r="B1379" s="45"/>
      <c r="C1379" s="45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</row>
    <row r="1380" spans="2:23" x14ac:dyDescent="0.2"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</row>
    <row r="1381" spans="2:23" x14ac:dyDescent="0.2"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</row>
    <row r="1382" spans="2:23" x14ac:dyDescent="0.2"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</row>
    <row r="1383" spans="2:23" x14ac:dyDescent="0.2"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</row>
    <row r="1384" spans="2:23" x14ac:dyDescent="0.2">
      <c r="B1384" s="45"/>
      <c r="C1384" s="45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</row>
    <row r="1385" spans="2:23" x14ac:dyDescent="0.2">
      <c r="B1385" s="45"/>
      <c r="C1385" s="45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</row>
    <row r="1386" spans="2:23" x14ac:dyDescent="0.2">
      <c r="B1386" s="45"/>
      <c r="C1386" s="45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</row>
    <row r="1387" spans="2:23" x14ac:dyDescent="0.2">
      <c r="B1387" s="45"/>
      <c r="C1387" s="45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</row>
    <row r="1388" spans="2:23" x14ac:dyDescent="0.2">
      <c r="B1388" s="45"/>
      <c r="C1388" s="45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</row>
    <row r="1389" spans="2:23" x14ac:dyDescent="0.2">
      <c r="B1389" s="45"/>
      <c r="C1389" s="45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</row>
    <row r="1390" spans="2:23" x14ac:dyDescent="0.2">
      <c r="B1390" s="45"/>
      <c r="C1390" s="45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</row>
    <row r="1391" spans="2:23" x14ac:dyDescent="0.2">
      <c r="B1391" s="45"/>
      <c r="C1391" s="45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</row>
    <row r="1392" spans="2:23" x14ac:dyDescent="0.2">
      <c r="B1392" s="45"/>
      <c r="C1392" s="45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</row>
    <row r="1393" spans="2:23" x14ac:dyDescent="0.2">
      <c r="B1393" s="45"/>
      <c r="C1393" s="45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</row>
    <row r="1394" spans="2:23" x14ac:dyDescent="0.2">
      <c r="B1394" s="45"/>
      <c r="C1394" s="45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</row>
    <row r="1395" spans="2:23" x14ac:dyDescent="0.2">
      <c r="B1395" s="45"/>
      <c r="C1395" s="45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</row>
    <row r="1396" spans="2:23" x14ac:dyDescent="0.2"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</row>
    <row r="1397" spans="2:23" x14ac:dyDescent="0.2"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</row>
    <row r="1398" spans="2:23" x14ac:dyDescent="0.2"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</row>
    <row r="1399" spans="2:23" x14ac:dyDescent="0.2"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</row>
    <row r="1400" spans="2:23" x14ac:dyDescent="0.2">
      <c r="B1400" s="45"/>
      <c r="C1400" s="45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</row>
    <row r="1401" spans="2:23" x14ac:dyDescent="0.2"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</row>
    <row r="1402" spans="2:23" x14ac:dyDescent="0.2"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</row>
    <row r="1403" spans="2:23" x14ac:dyDescent="0.2"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</row>
    <row r="1404" spans="2:23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</row>
    <row r="1405" spans="2:23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</row>
    <row r="1406" spans="2:23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</row>
    <row r="1407" spans="2:23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</row>
    <row r="1408" spans="2:23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</row>
    <row r="1409" spans="2:23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</row>
    <row r="1410" spans="2:23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</row>
    <row r="1411" spans="2:23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</row>
    <row r="1412" spans="2:23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</row>
    <row r="1413" spans="2:23" x14ac:dyDescent="0.2"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</row>
    <row r="1414" spans="2:23" x14ac:dyDescent="0.2"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</row>
    <row r="1415" spans="2:23" x14ac:dyDescent="0.2"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</row>
    <row r="1416" spans="2:23" x14ac:dyDescent="0.2"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</row>
    <row r="1417" spans="2:23" x14ac:dyDescent="0.2">
      <c r="B1417" s="45"/>
      <c r="C1417" s="45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</row>
    <row r="1418" spans="2:23" x14ac:dyDescent="0.2">
      <c r="B1418" s="45"/>
      <c r="C1418" s="45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</row>
    <row r="1419" spans="2:23" x14ac:dyDescent="0.2">
      <c r="B1419" s="45"/>
      <c r="C1419" s="45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</row>
    <row r="1420" spans="2:23" x14ac:dyDescent="0.2">
      <c r="B1420" s="45"/>
      <c r="C1420" s="45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</row>
    <row r="1421" spans="2:23" x14ac:dyDescent="0.2">
      <c r="B1421" s="45"/>
      <c r="C1421" s="45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</row>
    <row r="1422" spans="2:23" x14ac:dyDescent="0.2">
      <c r="B1422" s="45"/>
      <c r="C1422" s="45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</row>
    <row r="1423" spans="2:23" x14ac:dyDescent="0.2">
      <c r="B1423" s="45"/>
      <c r="C1423" s="45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</row>
    <row r="1424" spans="2:23" x14ac:dyDescent="0.2">
      <c r="B1424" s="45"/>
      <c r="C1424" s="45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</row>
    <row r="1425" spans="2:23" x14ac:dyDescent="0.2"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</row>
    <row r="1426" spans="2:23" x14ac:dyDescent="0.2"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</row>
    <row r="1427" spans="2:23" x14ac:dyDescent="0.2"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</row>
    <row r="1428" spans="2:23" x14ac:dyDescent="0.2">
      <c r="B1428" s="45"/>
      <c r="C1428" s="45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</row>
    <row r="1429" spans="2:23" x14ac:dyDescent="0.2">
      <c r="B1429" s="45"/>
      <c r="C1429" s="45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</row>
    <row r="1430" spans="2:23" x14ac:dyDescent="0.2">
      <c r="B1430" s="45"/>
      <c r="C1430" s="45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</row>
    <row r="1431" spans="2:23" x14ac:dyDescent="0.2">
      <c r="B1431" s="45"/>
      <c r="C1431" s="45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</row>
    <row r="1432" spans="2:23" x14ac:dyDescent="0.2">
      <c r="B1432" s="45"/>
      <c r="C1432" s="45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</row>
    <row r="1433" spans="2:23" x14ac:dyDescent="0.2">
      <c r="B1433" s="45"/>
      <c r="C1433" s="45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</row>
    <row r="1434" spans="2:23" x14ac:dyDescent="0.2">
      <c r="B1434" s="45"/>
      <c r="C1434" s="45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</row>
    <row r="1435" spans="2:23" x14ac:dyDescent="0.2">
      <c r="B1435" s="45"/>
      <c r="C1435" s="45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</row>
    <row r="1436" spans="2:23" x14ac:dyDescent="0.2"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</row>
    <row r="1437" spans="2:23" x14ac:dyDescent="0.2"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</row>
    <row r="1438" spans="2:23" x14ac:dyDescent="0.2">
      <c r="B1438" s="45"/>
      <c r="C1438" s="45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</row>
    <row r="1439" spans="2:23" x14ac:dyDescent="0.2"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</row>
    <row r="1440" spans="2:23" x14ac:dyDescent="0.2">
      <c r="B1440" s="45"/>
      <c r="C1440" s="45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</row>
    <row r="1441" spans="2:23" x14ac:dyDescent="0.2">
      <c r="B1441" s="45"/>
      <c r="C1441" s="45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</row>
    <row r="1442" spans="2:23" x14ac:dyDescent="0.2">
      <c r="B1442" s="45"/>
      <c r="C1442" s="45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</row>
    <row r="1443" spans="2:23" x14ac:dyDescent="0.2">
      <c r="B1443" s="45"/>
      <c r="C1443" s="45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</row>
    <row r="1444" spans="2:23" x14ac:dyDescent="0.2">
      <c r="B1444" s="45"/>
      <c r="C1444" s="45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</row>
    <row r="1445" spans="2:23" x14ac:dyDescent="0.2">
      <c r="B1445" s="45"/>
      <c r="C1445" s="45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</row>
    <row r="1446" spans="2:23" x14ac:dyDescent="0.2"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</row>
    <row r="1447" spans="2:23" x14ac:dyDescent="0.2"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</row>
    <row r="1448" spans="2:23" x14ac:dyDescent="0.2"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</row>
    <row r="1449" spans="2:23" x14ac:dyDescent="0.2"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</row>
    <row r="1450" spans="2:23" x14ac:dyDescent="0.2">
      <c r="B1450" s="45"/>
      <c r="C1450" s="45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</row>
    <row r="1451" spans="2:23" x14ac:dyDescent="0.2">
      <c r="B1451" s="45"/>
      <c r="C1451" s="45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</row>
    <row r="1452" spans="2:23" x14ac:dyDescent="0.2">
      <c r="B1452" s="45"/>
      <c r="C1452" s="45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</row>
    <row r="1453" spans="2:23" x14ac:dyDescent="0.2">
      <c r="B1453" s="45"/>
      <c r="C1453" s="45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</row>
    <row r="1454" spans="2:23" x14ac:dyDescent="0.2">
      <c r="B1454" s="45"/>
      <c r="C1454" s="45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</row>
    <row r="1455" spans="2:23" x14ac:dyDescent="0.2">
      <c r="B1455" s="45"/>
      <c r="C1455" s="45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</row>
    <row r="1456" spans="2:23" x14ac:dyDescent="0.2">
      <c r="B1456" s="45"/>
      <c r="C1456" s="45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</row>
    <row r="1457" spans="2:23" x14ac:dyDescent="0.2">
      <c r="B1457" s="45"/>
      <c r="C1457" s="45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</row>
    <row r="1458" spans="2:23" x14ac:dyDescent="0.2"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</row>
    <row r="1459" spans="2:23" x14ac:dyDescent="0.2"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</row>
    <row r="1460" spans="2:23" x14ac:dyDescent="0.2"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</row>
    <row r="1461" spans="2:23" x14ac:dyDescent="0.2">
      <c r="B1461" s="45"/>
      <c r="C1461" s="45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</row>
    <row r="1462" spans="2:23" x14ac:dyDescent="0.2">
      <c r="B1462" s="45"/>
      <c r="C1462" s="45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</row>
    <row r="1463" spans="2:23" x14ac:dyDescent="0.2">
      <c r="B1463" s="45"/>
      <c r="C1463" s="45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</row>
    <row r="1464" spans="2:23" x14ac:dyDescent="0.2">
      <c r="B1464" s="45"/>
      <c r="C1464" s="45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</row>
    <row r="1465" spans="2:23" x14ac:dyDescent="0.2">
      <c r="B1465" s="45"/>
      <c r="C1465" s="45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</row>
    <row r="1466" spans="2:23" x14ac:dyDescent="0.2">
      <c r="B1466" s="45"/>
      <c r="C1466" s="45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</row>
    <row r="1467" spans="2:23" x14ac:dyDescent="0.2">
      <c r="B1467" s="45"/>
      <c r="C1467" s="45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</row>
    <row r="1468" spans="2:23" x14ac:dyDescent="0.2">
      <c r="B1468" s="45"/>
      <c r="C1468" s="45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</row>
    <row r="1469" spans="2:23" x14ac:dyDescent="0.2">
      <c r="B1469" s="45"/>
      <c r="C1469" s="45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</row>
    <row r="1470" spans="2:23" x14ac:dyDescent="0.2"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</row>
    <row r="1471" spans="2:23" x14ac:dyDescent="0.2"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</row>
    <row r="1472" spans="2:23" x14ac:dyDescent="0.2"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</row>
    <row r="1473" spans="2:23" x14ac:dyDescent="0.2"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</row>
    <row r="1474" spans="2:23" x14ac:dyDescent="0.2">
      <c r="B1474" s="45"/>
      <c r="C1474" s="45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</row>
    <row r="1475" spans="2:23" x14ac:dyDescent="0.2">
      <c r="B1475" s="45"/>
      <c r="C1475" s="45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</row>
    <row r="1476" spans="2:23" x14ac:dyDescent="0.2"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</row>
    <row r="1477" spans="2:23" x14ac:dyDescent="0.2"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</row>
    <row r="1478" spans="2:23" x14ac:dyDescent="0.2"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</row>
    <row r="1479" spans="2:23" x14ac:dyDescent="0.2">
      <c r="B1479" s="45"/>
      <c r="C1479" s="45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</row>
    <row r="1480" spans="2:23" x14ac:dyDescent="0.2">
      <c r="B1480" s="45"/>
      <c r="C1480" s="45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</row>
    <row r="1481" spans="2:23" x14ac:dyDescent="0.2">
      <c r="B1481" s="45"/>
      <c r="C1481" s="45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</row>
    <row r="1482" spans="2:23" x14ac:dyDescent="0.2">
      <c r="B1482" s="45"/>
      <c r="C1482" s="45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</row>
    <row r="1483" spans="2:23" x14ac:dyDescent="0.2">
      <c r="B1483" s="45"/>
      <c r="C1483" s="45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</row>
    <row r="1484" spans="2:23" x14ac:dyDescent="0.2">
      <c r="B1484" s="45"/>
      <c r="C1484" s="45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</row>
    <row r="1485" spans="2:23" x14ac:dyDescent="0.2">
      <c r="B1485" s="45"/>
      <c r="C1485" s="45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</row>
    <row r="1486" spans="2:23" x14ac:dyDescent="0.2">
      <c r="B1486" s="45"/>
      <c r="C1486" s="45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</row>
    <row r="1487" spans="2:23" x14ac:dyDescent="0.2">
      <c r="B1487" s="45"/>
      <c r="C1487" s="45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</row>
    <row r="1488" spans="2:23" x14ac:dyDescent="0.2">
      <c r="B1488" s="45"/>
      <c r="C1488" s="45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</row>
    <row r="1489" spans="2:23" x14ac:dyDescent="0.2">
      <c r="B1489" s="45"/>
      <c r="C1489" s="45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</row>
    <row r="1490" spans="2:23" x14ac:dyDescent="0.2">
      <c r="B1490" s="45"/>
      <c r="C1490" s="45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</row>
    <row r="1491" spans="2:23" x14ac:dyDescent="0.2"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</row>
    <row r="1492" spans="2:23" x14ac:dyDescent="0.2"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</row>
    <row r="1493" spans="2:23" x14ac:dyDescent="0.2"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</row>
    <row r="1494" spans="2:23" x14ac:dyDescent="0.2">
      <c r="B1494" s="45"/>
      <c r="C1494" s="45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</row>
    <row r="1495" spans="2:23" x14ac:dyDescent="0.2">
      <c r="B1495" s="45"/>
      <c r="C1495" s="45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</row>
    <row r="1496" spans="2:23" x14ac:dyDescent="0.2">
      <c r="B1496" s="45"/>
      <c r="C1496" s="45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</row>
    <row r="1497" spans="2:23" x14ac:dyDescent="0.2">
      <c r="B1497" s="45"/>
      <c r="C1497" s="45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</row>
    <row r="1498" spans="2:23" x14ac:dyDescent="0.2">
      <c r="B1498" s="45"/>
      <c r="C1498" s="45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</row>
    <row r="1499" spans="2:23" x14ac:dyDescent="0.2">
      <c r="B1499" s="45"/>
      <c r="C1499" s="45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</row>
    <row r="1500" spans="2:23" x14ac:dyDescent="0.2">
      <c r="B1500" s="45"/>
      <c r="C1500" s="45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</row>
    <row r="1501" spans="2:23" x14ac:dyDescent="0.2">
      <c r="B1501" s="45"/>
      <c r="C1501" s="45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</row>
    <row r="1502" spans="2:23" x14ac:dyDescent="0.2">
      <c r="B1502" s="45"/>
      <c r="C1502" s="45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</row>
    <row r="1503" spans="2:23" x14ac:dyDescent="0.2"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</row>
    <row r="1504" spans="2:23" x14ac:dyDescent="0.2"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</row>
    <row r="1505" spans="2:23" x14ac:dyDescent="0.2"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</row>
    <row r="1506" spans="2:23" x14ac:dyDescent="0.2"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</row>
    <row r="1507" spans="2:23" x14ac:dyDescent="0.2">
      <c r="B1507" s="45"/>
      <c r="C1507" s="45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</row>
    <row r="1508" spans="2:23" x14ac:dyDescent="0.2">
      <c r="B1508" s="45"/>
      <c r="C1508" s="45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</row>
    <row r="1509" spans="2:23" x14ac:dyDescent="0.2">
      <c r="B1509" s="45"/>
      <c r="C1509" s="45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</row>
    <row r="1510" spans="2:23" x14ac:dyDescent="0.2">
      <c r="B1510" s="45"/>
      <c r="C1510" s="45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</row>
    <row r="1511" spans="2:23" x14ac:dyDescent="0.2">
      <c r="B1511" s="45"/>
      <c r="C1511" s="45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</row>
    <row r="1512" spans="2:23" x14ac:dyDescent="0.2">
      <c r="B1512" s="45"/>
      <c r="C1512" s="45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</row>
    <row r="1513" spans="2:23" x14ac:dyDescent="0.2">
      <c r="B1513" s="45"/>
      <c r="C1513" s="45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</row>
    <row r="1514" spans="2:23" x14ac:dyDescent="0.2">
      <c r="B1514" s="45"/>
      <c r="C1514" s="45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</row>
    <row r="1515" spans="2:23" x14ac:dyDescent="0.2"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</row>
    <row r="1516" spans="2:23" x14ac:dyDescent="0.2"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</row>
    <row r="1517" spans="2:23" x14ac:dyDescent="0.2"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</row>
    <row r="1518" spans="2:23" x14ac:dyDescent="0.2"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</row>
    <row r="1519" spans="2:23" x14ac:dyDescent="0.2">
      <c r="B1519" s="45"/>
      <c r="C1519" s="45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</row>
    <row r="1520" spans="2:23" x14ac:dyDescent="0.2">
      <c r="B1520" s="45"/>
      <c r="C1520" s="45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</row>
    <row r="1521" spans="2:23" x14ac:dyDescent="0.2">
      <c r="B1521" s="45"/>
      <c r="C1521" s="45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</row>
    <row r="1522" spans="2:23" x14ac:dyDescent="0.2">
      <c r="B1522" s="45"/>
      <c r="C1522" s="45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</row>
    <row r="1523" spans="2:23" x14ac:dyDescent="0.2">
      <c r="B1523" s="45"/>
      <c r="C1523" s="45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</row>
    <row r="1524" spans="2:23" x14ac:dyDescent="0.2">
      <c r="B1524" s="45"/>
      <c r="C1524" s="45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</row>
    <row r="1525" spans="2:23" x14ac:dyDescent="0.2">
      <c r="B1525" s="45"/>
      <c r="C1525" s="45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</row>
    <row r="1526" spans="2:23" x14ac:dyDescent="0.2">
      <c r="B1526" s="45"/>
      <c r="C1526" s="45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</row>
    <row r="1527" spans="2:23" x14ac:dyDescent="0.2">
      <c r="B1527" s="45"/>
      <c r="C1527" s="45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</row>
    <row r="1528" spans="2:23" x14ac:dyDescent="0.2">
      <c r="B1528" s="45"/>
      <c r="C1528" s="45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</row>
    <row r="1529" spans="2:23" x14ac:dyDescent="0.2">
      <c r="B1529" s="45"/>
      <c r="C1529" s="45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</row>
    <row r="1530" spans="2:23" x14ac:dyDescent="0.2">
      <c r="B1530" s="45"/>
      <c r="C1530" s="45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</row>
    <row r="1531" spans="2:23" x14ac:dyDescent="0.2">
      <c r="B1531" s="45"/>
      <c r="C1531" s="45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</row>
    <row r="1532" spans="2:23" x14ac:dyDescent="0.2">
      <c r="B1532" s="45"/>
      <c r="C1532" s="45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</row>
    <row r="1533" spans="2:23" x14ac:dyDescent="0.2">
      <c r="B1533" s="45"/>
      <c r="C1533" s="45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</row>
    <row r="1534" spans="2:23" x14ac:dyDescent="0.2">
      <c r="B1534" s="45"/>
      <c r="C1534" s="45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</row>
    <row r="1535" spans="2:23" x14ac:dyDescent="0.2">
      <c r="B1535" s="45"/>
      <c r="C1535" s="45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</row>
    <row r="1536" spans="2:23" x14ac:dyDescent="0.2"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</row>
    <row r="1537" spans="2:23" x14ac:dyDescent="0.2"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</row>
    <row r="1538" spans="2:23" x14ac:dyDescent="0.2"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</row>
    <row r="1539" spans="2:23" x14ac:dyDescent="0.2"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</row>
    <row r="1540" spans="2:23" x14ac:dyDescent="0.2">
      <c r="B1540" s="45"/>
      <c r="C1540" s="45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</row>
    <row r="1541" spans="2:23" x14ac:dyDescent="0.2">
      <c r="B1541" s="45"/>
      <c r="C1541" s="45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</row>
    <row r="1542" spans="2:23" x14ac:dyDescent="0.2">
      <c r="B1542" s="45"/>
      <c r="C1542" s="45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</row>
    <row r="1543" spans="2:23" x14ac:dyDescent="0.2">
      <c r="B1543" s="45"/>
      <c r="C1543" s="45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</row>
    <row r="1544" spans="2:23" x14ac:dyDescent="0.2">
      <c r="B1544" s="45"/>
      <c r="C1544" s="45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</row>
    <row r="1545" spans="2:23" x14ac:dyDescent="0.2">
      <c r="B1545" s="45"/>
      <c r="C1545" s="45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</row>
    <row r="1546" spans="2:23" x14ac:dyDescent="0.2">
      <c r="B1546" s="45"/>
      <c r="C1546" s="45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</row>
    <row r="1547" spans="2:23" x14ac:dyDescent="0.2">
      <c r="B1547" s="45"/>
      <c r="C1547" s="45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</row>
    <row r="1548" spans="2:23" x14ac:dyDescent="0.2"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</row>
    <row r="1549" spans="2:23" x14ac:dyDescent="0.2"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</row>
    <row r="1550" spans="2:23" x14ac:dyDescent="0.2"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</row>
    <row r="1551" spans="2:23" x14ac:dyDescent="0.2"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</row>
    <row r="1552" spans="2:23" x14ac:dyDescent="0.2">
      <c r="B1552" s="45"/>
      <c r="C1552" s="45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</row>
    <row r="1553" spans="2:23" x14ac:dyDescent="0.2">
      <c r="B1553" s="45"/>
      <c r="C1553" s="45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</row>
    <row r="1554" spans="2:23" x14ac:dyDescent="0.2">
      <c r="B1554" s="45"/>
      <c r="C1554" s="45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</row>
    <row r="1555" spans="2:23" x14ac:dyDescent="0.2">
      <c r="B1555" s="45"/>
      <c r="C1555" s="45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</row>
    <row r="1556" spans="2:23" x14ac:dyDescent="0.2"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</row>
    <row r="1557" spans="2:23" x14ac:dyDescent="0.2"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</row>
    <row r="1558" spans="2:23" x14ac:dyDescent="0.2"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</row>
    <row r="1559" spans="2:23" x14ac:dyDescent="0.2">
      <c r="B1559" s="45"/>
      <c r="C1559" s="45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</row>
    <row r="1560" spans="2:23" x14ac:dyDescent="0.2"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</row>
    <row r="1561" spans="2:23" x14ac:dyDescent="0.2"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</row>
    <row r="1562" spans="2:23" x14ac:dyDescent="0.2"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</row>
    <row r="1563" spans="2:23" x14ac:dyDescent="0.2"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</row>
    <row r="1564" spans="2:23" x14ac:dyDescent="0.2">
      <c r="B1564" s="45"/>
      <c r="C1564" s="45"/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  <c r="W1564" s="45"/>
    </row>
    <row r="1565" spans="2:23" x14ac:dyDescent="0.2">
      <c r="B1565" s="45"/>
      <c r="C1565" s="45"/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  <c r="W1565" s="45"/>
    </row>
    <row r="1566" spans="2:23" x14ac:dyDescent="0.2">
      <c r="B1566" s="45"/>
      <c r="C1566" s="45"/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  <c r="W1566" s="45"/>
    </row>
    <row r="1567" spans="2:23" x14ac:dyDescent="0.2">
      <c r="B1567" s="45"/>
      <c r="C1567" s="45"/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  <c r="W1567" s="45"/>
    </row>
    <row r="1568" spans="2:23" x14ac:dyDescent="0.2">
      <c r="B1568" s="45"/>
      <c r="C1568" s="45"/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  <c r="W1568" s="45"/>
    </row>
    <row r="1569" spans="2:23" x14ac:dyDescent="0.2">
      <c r="B1569" s="45"/>
      <c r="C1569" s="45"/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  <c r="W1569" s="45"/>
    </row>
    <row r="1570" spans="2:23" x14ac:dyDescent="0.2">
      <c r="B1570" s="45"/>
      <c r="C1570" s="45"/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  <c r="W1570" s="45"/>
    </row>
    <row r="1571" spans="2:23" x14ac:dyDescent="0.2">
      <c r="B1571" s="45"/>
      <c r="C1571" s="45"/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  <c r="W1571" s="45"/>
    </row>
    <row r="1572" spans="2:23" x14ac:dyDescent="0.2">
      <c r="B1572" s="45"/>
      <c r="C1572" s="45"/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  <c r="W1572" s="45"/>
    </row>
    <row r="1573" spans="2:23" x14ac:dyDescent="0.2">
      <c r="B1573" s="45"/>
      <c r="C1573" s="45"/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  <c r="W1573" s="45"/>
    </row>
    <row r="1574" spans="2:23" x14ac:dyDescent="0.2">
      <c r="B1574" s="45"/>
      <c r="C1574" s="45"/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  <c r="W1574" s="45"/>
    </row>
    <row r="1575" spans="2:23" x14ac:dyDescent="0.2">
      <c r="B1575" s="45"/>
      <c r="C1575" s="45"/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  <c r="W1575" s="45"/>
    </row>
    <row r="1576" spans="2:23" x14ac:dyDescent="0.2">
      <c r="B1576" s="45"/>
      <c r="C1576" s="45"/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  <c r="W1576" s="45"/>
    </row>
    <row r="1577" spans="2:23" x14ac:dyDescent="0.2">
      <c r="B1577" s="45"/>
      <c r="C1577" s="45"/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  <c r="W1577" s="45"/>
    </row>
    <row r="1578" spans="2:23" x14ac:dyDescent="0.2">
      <c r="B1578" s="45"/>
      <c r="C1578" s="45"/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  <c r="W1578" s="45"/>
    </row>
    <row r="1579" spans="2:23" x14ac:dyDescent="0.2">
      <c r="B1579" s="45"/>
      <c r="C1579" s="45"/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  <c r="W1579" s="45"/>
    </row>
    <row r="1580" spans="2:23" x14ac:dyDescent="0.2">
      <c r="B1580" s="45"/>
      <c r="C1580" s="45"/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  <c r="W1580" s="45"/>
    </row>
    <row r="1581" spans="2:23" x14ac:dyDescent="0.2"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</row>
    <row r="1582" spans="2:23" x14ac:dyDescent="0.2"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</row>
    <row r="1583" spans="2:23" x14ac:dyDescent="0.2"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</row>
    <row r="1584" spans="2:23" x14ac:dyDescent="0.2"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</row>
    <row r="1585" spans="2:23" x14ac:dyDescent="0.2">
      <c r="B1585" s="45"/>
      <c r="C1585" s="45"/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  <c r="W1585" s="45"/>
    </row>
    <row r="1586" spans="2:23" x14ac:dyDescent="0.2">
      <c r="B1586" s="45"/>
      <c r="C1586" s="45"/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  <c r="W1586" s="45"/>
    </row>
    <row r="1587" spans="2:23" x14ac:dyDescent="0.2">
      <c r="B1587" s="45"/>
      <c r="C1587" s="45"/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  <c r="W1587" s="45"/>
    </row>
    <row r="1588" spans="2:23" x14ac:dyDescent="0.2">
      <c r="B1588" s="45"/>
      <c r="C1588" s="45"/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  <c r="W1588" s="45"/>
    </row>
    <row r="1589" spans="2:23" x14ac:dyDescent="0.2">
      <c r="B1589" s="45"/>
      <c r="C1589" s="45"/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  <c r="W1589" s="45"/>
    </row>
    <row r="1590" spans="2:23" x14ac:dyDescent="0.2">
      <c r="B1590" s="45"/>
      <c r="C1590" s="45"/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  <c r="W1590" s="45"/>
    </row>
    <row r="1591" spans="2:23" x14ac:dyDescent="0.2">
      <c r="B1591" s="45"/>
      <c r="C1591" s="45"/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  <c r="W1591" s="45"/>
    </row>
    <row r="1592" spans="2:23" x14ac:dyDescent="0.2">
      <c r="B1592" s="45"/>
      <c r="C1592" s="45"/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  <c r="W1592" s="45"/>
    </row>
    <row r="1593" spans="2:23" x14ac:dyDescent="0.2"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  <c r="W1593" s="45"/>
    </row>
    <row r="1594" spans="2:23" x14ac:dyDescent="0.2"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  <c r="W1594" s="45"/>
    </row>
    <row r="1595" spans="2:23" x14ac:dyDescent="0.2"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  <c r="W1595" s="45"/>
    </row>
    <row r="1596" spans="2:23" x14ac:dyDescent="0.2"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  <c r="W1596" s="45"/>
    </row>
    <row r="1597" spans="2:23" x14ac:dyDescent="0.2"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  <c r="W1597" s="45"/>
    </row>
    <row r="1598" spans="2:23" x14ac:dyDescent="0.2"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  <c r="W1598" s="45"/>
    </row>
    <row r="1599" spans="2:23" x14ac:dyDescent="0.2">
      <c r="B1599" s="45"/>
      <c r="C1599" s="45"/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  <c r="W1599" s="45"/>
    </row>
    <row r="1600" spans="2:23" x14ac:dyDescent="0.2">
      <c r="B1600" s="45"/>
      <c r="C1600" s="45"/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  <c r="W1600" s="45"/>
    </row>
    <row r="1601" spans="2:23" x14ac:dyDescent="0.2">
      <c r="B1601" s="45"/>
      <c r="C1601" s="45"/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  <c r="W1601" s="45"/>
    </row>
    <row r="1602" spans="2:23" x14ac:dyDescent="0.2">
      <c r="B1602" s="45"/>
      <c r="C1602" s="45"/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  <c r="W1602" s="45"/>
    </row>
    <row r="1603" spans="2:23" x14ac:dyDescent="0.2">
      <c r="B1603" s="45"/>
      <c r="C1603" s="45"/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  <c r="W1603" s="45"/>
    </row>
    <row r="1604" spans="2:23" x14ac:dyDescent="0.2">
      <c r="B1604" s="45"/>
      <c r="C1604" s="45"/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  <c r="W1604" s="45"/>
    </row>
    <row r="1605" spans="2:23" x14ac:dyDescent="0.2"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</row>
    <row r="1606" spans="2:23" x14ac:dyDescent="0.2"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</row>
    <row r="1607" spans="2:23" x14ac:dyDescent="0.2"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</row>
    <row r="1608" spans="2:23" x14ac:dyDescent="0.2"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</row>
    <row r="1609" spans="2:23" x14ac:dyDescent="0.2">
      <c r="B1609" s="45"/>
      <c r="C1609" s="45"/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  <c r="W1609" s="45"/>
    </row>
    <row r="1610" spans="2:23" x14ac:dyDescent="0.2">
      <c r="B1610" s="45"/>
      <c r="C1610" s="45"/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  <c r="W1610" s="45"/>
    </row>
    <row r="1611" spans="2:23" x14ac:dyDescent="0.2">
      <c r="B1611" s="45"/>
      <c r="C1611" s="45"/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  <c r="W1611" s="45"/>
    </row>
    <row r="1612" spans="2:23" x14ac:dyDescent="0.2">
      <c r="B1612" s="45"/>
      <c r="C1612" s="45"/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  <c r="W1612" s="45"/>
    </row>
    <row r="1613" spans="2:23" x14ac:dyDescent="0.2">
      <c r="B1613" s="45"/>
      <c r="C1613" s="45"/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  <c r="W1613" s="45"/>
    </row>
    <row r="1614" spans="2:23" x14ac:dyDescent="0.2">
      <c r="B1614" s="45"/>
      <c r="C1614" s="45"/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  <c r="W1614" s="45"/>
    </row>
    <row r="1615" spans="2:23" x14ac:dyDescent="0.2">
      <c r="B1615" s="45"/>
      <c r="C1615" s="45"/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  <c r="W1615" s="45"/>
    </row>
    <row r="1616" spans="2:23" x14ac:dyDescent="0.2">
      <c r="B1616" s="45"/>
      <c r="C1616" s="45"/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  <c r="W1616" s="45"/>
    </row>
    <row r="1617" spans="2:23" x14ac:dyDescent="0.2">
      <c r="B1617" s="45"/>
      <c r="C1617" s="45"/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  <c r="W1617" s="45"/>
    </row>
    <row r="1618" spans="2:23" x14ac:dyDescent="0.2">
      <c r="B1618" s="45"/>
      <c r="C1618" s="45"/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  <c r="W1618" s="45"/>
    </row>
    <row r="1619" spans="2:23" x14ac:dyDescent="0.2">
      <c r="B1619" s="45"/>
      <c r="C1619" s="45"/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  <c r="W1619" s="45"/>
    </row>
    <row r="1620" spans="2:23" x14ac:dyDescent="0.2">
      <c r="B1620" s="45"/>
      <c r="C1620" s="45"/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  <c r="W1620" s="45"/>
    </row>
    <row r="1621" spans="2:23" x14ac:dyDescent="0.2">
      <c r="B1621" s="45"/>
      <c r="C1621" s="45"/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  <c r="W1621" s="45"/>
    </row>
    <row r="1622" spans="2:23" x14ac:dyDescent="0.2">
      <c r="B1622" s="45"/>
      <c r="C1622" s="45"/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  <c r="W1622" s="45"/>
    </row>
    <row r="1623" spans="2:23" x14ac:dyDescent="0.2">
      <c r="B1623" s="45"/>
      <c r="C1623" s="45"/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  <c r="W1623" s="45"/>
    </row>
    <row r="1624" spans="2:23" x14ac:dyDescent="0.2">
      <c r="B1624" s="45"/>
      <c r="C1624" s="45"/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  <c r="W1624" s="45"/>
    </row>
    <row r="1625" spans="2:23" x14ac:dyDescent="0.2">
      <c r="B1625" s="45"/>
      <c r="C1625" s="45"/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  <c r="W1625" s="45"/>
    </row>
    <row r="1626" spans="2:23" x14ac:dyDescent="0.2">
      <c r="B1626" s="45"/>
      <c r="C1626" s="45"/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</row>
    <row r="1627" spans="2:23" x14ac:dyDescent="0.2">
      <c r="B1627" s="45"/>
      <c r="C1627" s="45"/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  <c r="W1627" s="45"/>
    </row>
    <row r="1628" spans="2:23" x14ac:dyDescent="0.2">
      <c r="B1628" s="45"/>
      <c r="C1628" s="45"/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  <c r="W1628" s="45"/>
    </row>
    <row r="1629" spans="2:23" x14ac:dyDescent="0.2">
      <c r="B1629" s="45"/>
      <c r="C1629" s="45"/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  <c r="W1629" s="45"/>
    </row>
    <row r="1630" spans="2:23" x14ac:dyDescent="0.2">
      <c r="B1630" s="45"/>
      <c r="C1630" s="45"/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  <c r="W1630" s="45"/>
    </row>
    <row r="1631" spans="2:23" x14ac:dyDescent="0.2">
      <c r="B1631" s="45"/>
      <c r="C1631" s="45"/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  <c r="W1631" s="45"/>
    </row>
    <row r="1632" spans="2:23" x14ac:dyDescent="0.2">
      <c r="B1632" s="45"/>
      <c r="C1632" s="45"/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  <c r="W1632" s="45"/>
    </row>
    <row r="1633" spans="2:23" x14ac:dyDescent="0.2">
      <c r="B1633" s="45"/>
      <c r="C1633" s="45"/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  <c r="W1633" s="45"/>
    </row>
    <row r="1634" spans="2:23" x14ac:dyDescent="0.2">
      <c r="B1634" s="45"/>
      <c r="C1634" s="45"/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  <c r="W1634" s="45"/>
    </row>
    <row r="1635" spans="2:23" x14ac:dyDescent="0.2">
      <c r="B1635" s="45"/>
      <c r="C1635" s="45"/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  <c r="W1635" s="45"/>
    </row>
    <row r="1636" spans="2:23" x14ac:dyDescent="0.2"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  <c r="W1636" s="45"/>
    </row>
    <row r="1637" spans="2:23" x14ac:dyDescent="0.2"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  <c r="W1637" s="45"/>
    </row>
    <row r="1638" spans="2:23" x14ac:dyDescent="0.2"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</row>
    <row r="1639" spans="2:23" x14ac:dyDescent="0.2"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</row>
    <row r="1640" spans="2:23" x14ac:dyDescent="0.2"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</row>
    <row r="1641" spans="2:23" x14ac:dyDescent="0.2"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</row>
    <row r="1642" spans="2:23" x14ac:dyDescent="0.2">
      <c r="B1642" s="45"/>
      <c r="C1642" s="45"/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  <c r="W1642" s="45"/>
    </row>
    <row r="1643" spans="2:23" x14ac:dyDescent="0.2">
      <c r="B1643" s="45"/>
      <c r="C1643" s="45"/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  <c r="W1643" s="45"/>
    </row>
    <row r="1644" spans="2:23" x14ac:dyDescent="0.2">
      <c r="B1644" s="45"/>
      <c r="C1644" s="45"/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  <c r="W1644" s="45"/>
    </row>
    <row r="1645" spans="2:23" x14ac:dyDescent="0.2">
      <c r="B1645" s="45"/>
      <c r="C1645" s="45"/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  <c r="W1645" s="45"/>
    </row>
    <row r="1646" spans="2:23" x14ac:dyDescent="0.2">
      <c r="B1646" s="45"/>
      <c r="C1646" s="45"/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  <c r="W1646" s="45"/>
    </row>
    <row r="1647" spans="2:23" x14ac:dyDescent="0.2">
      <c r="B1647" s="45"/>
      <c r="C1647" s="45"/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  <c r="W1647" s="45"/>
    </row>
    <row r="1648" spans="2:23" x14ac:dyDescent="0.2">
      <c r="B1648" s="45"/>
      <c r="C1648" s="45"/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  <c r="W1648" s="45"/>
    </row>
    <row r="1649" spans="2:23" x14ac:dyDescent="0.2">
      <c r="B1649" s="45"/>
      <c r="C1649" s="45"/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  <c r="W1649" s="45"/>
    </row>
    <row r="1650" spans="2:23" x14ac:dyDescent="0.2">
      <c r="B1650" s="45"/>
      <c r="C1650" s="45"/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</row>
    <row r="1651" spans="2:23" x14ac:dyDescent="0.2">
      <c r="B1651" s="45"/>
      <c r="C1651" s="45"/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</row>
    <row r="1652" spans="2:23" x14ac:dyDescent="0.2">
      <c r="B1652" s="45"/>
      <c r="C1652" s="45"/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  <c r="W1652" s="45"/>
    </row>
    <row r="1653" spans="2:23" x14ac:dyDescent="0.2">
      <c r="B1653" s="45"/>
      <c r="C1653" s="45"/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  <c r="W1653" s="45"/>
    </row>
    <row r="1654" spans="2:23" x14ac:dyDescent="0.2">
      <c r="B1654" s="45"/>
      <c r="C1654" s="45"/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  <c r="W1654" s="45"/>
    </row>
    <row r="1655" spans="2:23" x14ac:dyDescent="0.2">
      <c r="B1655" s="45"/>
      <c r="C1655" s="45"/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  <c r="W1655" s="45"/>
    </row>
    <row r="1656" spans="2:23" x14ac:dyDescent="0.2">
      <c r="B1656" s="45"/>
      <c r="C1656" s="45"/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  <c r="W1656" s="45"/>
    </row>
    <row r="1657" spans="2:23" x14ac:dyDescent="0.2">
      <c r="B1657" s="45"/>
      <c r="C1657" s="45"/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  <c r="W1657" s="45"/>
    </row>
    <row r="1658" spans="2:23" x14ac:dyDescent="0.2">
      <c r="B1658" s="45"/>
      <c r="C1658" s="45"/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  <c r="W1658" s="45"/>
    </row>
    <row r="1659" spans="2:23" x14ac:dyDescent="0.2">
      <c r="B1659" s="45"/>
      <c r="C1659" s="45"/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  <c r="W1659" s="45"/>
    </row>
    <row r="1660" spans="2:23" x14ac:dyDescent="0.2">
      <c r="B1660" s="45"/>
      <c r="C1660" s="45"/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  <c r="W1660" s="45"/>
    </row>
    <row r="1661" spans="2:23" x14ac:dyDescent="0.2">
      <c r="B1661" s="45"/>
      <c r="C1661" s="45"/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  <c r="W1661" s="45"/>
    </row>
    <row r="1662" spans="2:23" x14ac:dyDescent="0.2">
      <c r="B1662" s="45"/>
      <c r="C1662" s="45"/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  <c r="W1662" s="45"/>
    </row>
    <row r="1663" spans="2:23" x14ac:dyDescent="0.2">
      <c r="B1663" s="45"/>
      <c r="C1663" s="45"/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  <c r="W1663" s="45"/>
    </row>
    <row r="1664" spans="2:23" x14ac:dyDescent="0.2">
      <c r="B1664" s="45"/>
      <c r="C1664" s="45"/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  <c r="W1664" s="45"/>
    </row>
    <row r="1665" spans="2:23" x14ac:dyDescent="0.2">
      <c r="B1665" s="45"/>
      <c r="C1665" s="45"/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  <c r="W1665" s="45"/>
    </row>
    <row r="1666" spans="2:23" x14ac:dyDescent="0.2">
      <c r="B1666" s="45"/>
      <c r="C1666" s="45"/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  <c r="W1666" s="45"/>
    </row>
    <row r="1667" spans="2:23" x14ac:dyDescent="0.2">
      <c r="B1667" s="45"/>
      <c r="C1667" s="45"/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  <c r="W1667" s="45"/>
    </row>
    <row r="1668" spans="2:23" x14ac:dyDescent="0.2">
      <c r="B1668" s="45"/>
      <c r="C1668" s="45"/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  <c r="W1668" s="45"/>
    </row>
    <row r="1669" spans="2:23" x14ac:dyDescent="0.2">
      <c r="B1669" s="45"/>
      <c r="C1669" s="45"/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  <c r="W1669" s="45"/>
    </row>
    <row r="1670" spans="2:23" x14ac:dyDescent="0.2">
      <c r="B1670" s="45"/>
      <c r="C1670" s="45"/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  <c r="W1670" s="45"/>
    </row>
    <row r="1671" spans="2:23" x14ac:dyDescent="0.2"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</row>
    <row r="1672" spans="2:23" x14ac:dyDescent="0.2"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5"/>
    </row>
    <row r="1673" spans="2:23" x14ac:dyDescent="0.2"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5"/>
    </row>
    <row r="1674" spans="2:23" x14ac:dyDescent="0.2"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5"/>
    </row>
    <row r="1675" spans="2:23" x14ac:dyDescent="0.2">
      <c r="B1675" s="45"/>
      <c r="C1675" s="45"/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  <c r="W1675" s="45"/>
    </row>
    <row r="1676" spans="2:23" x14ac:dyDescent="0.2">
      <c r="B1676" s="45"/>
      <c r="C1676" s="45"/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  <c r="W1676" s="45"/>
    </row>
    <row r="1677" spans="2:23" x14ac:dyDescent="0.2">
      <c r="B1677" s="45"/>
      <c r="C1677" s="45"/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  <c r="W1677" s="45"/>
    </row>
    <row r="1678" spans="2:23" x14ac:dyDescent="0.2">
      <c r="B1678" s="45"/>
      <c r="C1678" s="45"/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  <c r="W1678" s="45"/>
    </row>
    <row r="1679" spans="2:23" x14ac:dyDescent="0.2">
      <c r="B1679" s="45"/>
      <c r="C1679" s="45"/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  <c r="W1679" s="45"/>
    </row>
    <row r="1680" spans="2:23" x14ac:dyDescent="0.2">
      <c r="B1680" s="45"/>
      <c r="C1680" s="45"/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  <c r="W1680" s="45"/>
    </row>
    <row r="1681" spans="2:23" x14ac:dyDescent="0.2">
      <c r="B1681" s="45"/>
      <c r="C1681" s="45"/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  <c r="W1681" s="45"/>
    </row>
    <row r="1682" spans="2:23" x14ac:dyDescent="0.2">
      <c r="B1682" s="45"/>
      <c r="C1682" s="45"/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  <c r="W1682" s="45"/>
    </row>
    <row r="1683" spans="2:23" x14ac:dyDescent="0.2">
      <c r="B1683" s="45"/>
      <c r="C1683" s="45"/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</row>
    <row r="1684" spans="2:23" x14ac:dyDescent="0.2">
      <c r="B1684" s="45"/>
      <c r="C1684" s="45"/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</row>
    <row r="1685" spans="2:23" x14ac:dyDescent="0.2">
      <c r="B1685" s="45"/>
      <c r="C1685" s="45"/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  <c r="W1685" s="45"/>
    </row>
    <row r="1686" spans="2:23" x14ac:dyDescent="0.2">
      <c r="B1686" s="45"/>
      <c r="C1686" s="45"/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</row>
    <row r="1687" spans="2:23" x14ac:dyDescent="0.2">
      <c r="B1687" s="45"/>
      <c r="C1687" s="45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</row>
    <row r="1688" spans="2:23" x14ac:dyDescent="0.2">
      <c r="B1688" s="45"/>
      <c r="C1688" s="45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</row>
    <row r="1689" spans="2:23" x14ac:dyDescent="0.2">
      <c r="B1689" s="45"/>
      <c r="C1689" s="45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</row>
    <row r="1690" spans="2:23" x14ac:dyDescent="0.2">
      <c r="B1690" s="45"/>
      <c r="C1690" s="45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</row>
    <row r="1691" spans="2:23" x14ac:dyDescent="0.2">
      <c r="B1691" s="45"/>
      <c r="C1691" s="45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</row>
    <row r="1692" spans="2:23" x14ac:dyDescent="0.2">
      <c r="B1692" s="45"/>
      <c r="C1692" s="45"/>
      <c r="D1692" s="45"/>
      <c r="E1692" s="45"/>
      <c r="F1692" s="45"/>
      <c r="G1692" s="45"/>
      <c r="H1692" s="45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  <c r="W1692" s="45"/>
    </row>
    <row r="1693" spans="2:23" x14ac:dyDescent="0.2">
      <c r="B1693" s="45"/>
      <c r="C1693" s="45"/>
      <c r="D1693" s="45"/>
      <c r="E1693" s="45"/>
      <c r="F1693" s="45"/>
      <c r="G1693" s="45"/>
      <c r="H1693" s="45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  <c r="W1693" s="45"/>
    </row>
    <row r="1694" spans="2:23" x14ac:dyDescent="0.2">
      <c r="B1694" s="45"/>
      <c r="C1694" s="45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</row>
    <row r="1695" spans="2:23" x14ac:dyDescent="0.2"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</row>
    <row r="1696" spans="2:23" x14ac:dyDescent="0.2"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</row>
    <row r="1697" spans="2:23" x14ac:dyDescent="0.2"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</row>
    <row r="1698" spans="2:23" x14ac:dyDescent="0.2"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</row>
    <row r="1699" spans="2:23" x14ac:dyDescent="0.2">
      <c r="B1699" s="45"/>
      <c r="C1699" s="45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</row>
    <row r="1700" spans="2:23" x14ac:dyDescent="0.2">
      <c r="B1700" s="45"/>
      <c r="C1700" s="45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</row>
    <row r="1701" spans="2:23" x14ac:dyDescent="0.2">
      <c r="B1701" s="45"/>
      <c r="C1701" s="45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</row>
    <row r="1702" spans="2:23" x14ac:dyDescent="0.2">
      <c r="B1702" s="45"/>
      <c r="C1702" s="45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</row>
    <row r="1703" spans="2:23" x14ac:dyDescent="0.2">
      <c r="B1703" s="45"/>
      <c r="C1703" s="45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</row>
    <row r="1704" spans="2:23" x14ac:dyDescent="0.2">
      <c r="B1704" s="45"/>
      <c r="C1704" s="45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</row>
    <row r="1705" spans="2:23" x14ac:dyDescent="0.2">
      <c r="B1705" s="45"/>
      <c r="C1705" s="45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</row>
    <row r="1706" spans="2:23" x14ac:dyDescent="0.2">
      <c r="B1706" s="45"/>
      <c r="C1706" s="45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</row>
    <row r="1707" spans="2:23" x14ac:dyDescent="0.2">
      <c r="B1707" s="45"/>
      <c r="C1707" s="45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</row>
    <row r="1708" spans="2:23" x14ac:dyDescent="0.2">
      <c r="B1708" s="45"/>
      <c r="C1708" s="45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</row>
    <row r="1709" spans="2:23" x14ac:dyDescent="0.2">
      <c r="B1709" s="45"/>
      <c r="C1709" s="45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</row>
    <row r="1710" spans="2:23" x14ac:dyDescent="0.2">
      <c r="B1710" s="45"/>
      <c r="C1710" s="45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</row>
    <row r="1711" spans="2:23" x14ac:dyDescent="0.2">
      <c r="B1711" s="45"/>
      <c r="C1711" s="45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</row>
    <row r="1712" spans="2:23" x14ac:dyDescent="0.2">
      <c r="B1712" s="45"/>
      <c r="C1712" s="45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</row>
    <row r="1713" spans="2:23" x14ac:dyDescent="0.2">
      <c r="B1713" s="45"/>
      <c r="C1713" s="45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</row>
    <row r="1714" spans="2:23" x14ac:dyDescent="0.2">
      <c r="B1714" s="45"/>
      <c r="C1714" s="45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</row>
    <row r="1715" spans="2:23" x14ac:dyDescent="0.2">
      <c r="B1715" s="45"/>
      <c r="C1715" s="45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</row>
    <row r="1716" spans="2:23" x14ac:dyDescent="0.2"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</row>
    <row r="1717" spans="2:23" x14ac:dyDescent="0.2">
      <c r="B1717" s="45"/>
      <c r="C1717" s="45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</row>
    <row r="1718" spans="2:23" x14ac:dyDescent="0.2">
      <c r="B1718" s="45"/>
      <c r="C1718" s="45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</row>
    <row r="1719" spans="2:23" x14ac:dyDescent="0.2">
      <c r="B1719" s="45"/>
      <c r="C1719" s="45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</row>
    <row r="1720" spans="2:23" x14ac:dyDescent="0.2">
      <c r="B1720" s="45"/>
      <c r="C1720" s="45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</row>
    <row r="1721" spans="2:23" x14ac:dyDescent="0.2">
      <c r="B1721" s="45"/>
      <c r="C1721" s="45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</row>
    <row r="1722" spans="2:23" x14ac:dyDescent="0.2">
      <c r="B1722" s="45"/>
      <c r="C1722" s="45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</row>
    <row r="1723" spans="2:23" x14ac:dyDescent="0.2">
      <c r="B1723" s="45"/>
      <c r="C1723" s="45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</row>
    <row r="1724" spans="2:23" x14ac:dyDescent="0.2">
      <c r="B1724" s="45"/>
      <c r="C1724" s="45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</row>
    <row r="1725" spans="2:23" x14ac:dyDescent="0.2">
      <c r="B1725" s="45"/>
      <c r="C1725" s="45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</row>
    <row r="1726" spans="2:23" x14ac:dyDescent="0.2">
      <c r="B1726" s="45"/>
      <c r="C1726" s="45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</row>
    <row r="1727" spans="2:23" x14ac:dyDescent="0.2">
      <c r="B1727" s="45"/>
      <c r="C1727" s="45"/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</row>
    <row r="1728" spans="2:23" x14ac:dyDescent="0.2">
      <c r="B1728" s="45"/>
      <c r="C1728" s="45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</row>
    <row r="1729" spans="2:23" x14ac:dyDescent="0.2">
      <c r="B1729" s="45"/>
      <c r="C1729" s="45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</row>
    <row r="1730" spans="2:23" x14ac:dyDescent="0.2">
      <c r="B1730" s="45"/>
      <c r="C1730" s="45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</row>
    <row r="1731" spans="2:23" x14ac:dyDescent="0.2">
      <c r="B1731" s="45"/>
      <c r="C1731" s="45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</row>
    <row r="1732" spans="2:23" x14ac:dyDescent="0.2">
      <c r="B1732" s="45"/>
      <c r="C1732" s="45"/>
      <c r="D1732" s="45"/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</row>
    <row r="1733" spans="2:23" x14ac:dyDescent="0.2">
      <c r="B1733" s="45"/>
      <c r="C1733" s="45"/>
      <c r="D1733" s="45"/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</row>
    <row r="1734" spans="2:23" x14ac:dyDescent="0.2">
      <c r="B1734" s="45"/>
      <c r="C1734" s="45"/>
      <c r="D1734" s="45"/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</row>
    <row r="1735" spans="2:23" x14ac:dyDescent="0.2">
      <c r="B1735" s="45"/>
      <c r="C1735" s="45"/>
      <c r="D1735" s="45"/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</row>
    <row r="1736" spans="2:23" x14ac:dyDescent="0.2">
      <c r="B1736" s="45"/>
      <c r="C1736" s="45"/>
      <c r="D1736" s="45"/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</row>
    <row r="1737" spans="2:23" x14ac:dyDescent="0.2">
      <c r="B1737" s="45"/>
      <c r="C1737" s="45"/>
      <c r="D1737" s="45"/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</row>
    <row r="1738" spans="2:23" x14ac:dyDescent="0.2">
      <c r="B1738" s="45"/>
      <c r="C1738" s="45"/>
      <c r="D1738" s="45"/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</row>
    <row r="1739" spans="2:23" x14ac:dyDescent="0.2">
      <c r="B1739" s="45"/>
      <c r="C1739" s="45"/>
      <c r="D1739" s="45"/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</row>
    <row r="1740" spans="2:23" x14ac:dyDescent="0.2">
      <c r="B1740" s="45"/>
      <c r="C1740" s="45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</row>
    <row r="1741" spans="2:23" x14ac:dyDescent="0.2">
      <c r="B1741" s="45"/>
      <c r="C1741" s="45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</row>
    <row r="1742" spans="2:23" x14ac:dyDescent="0.2">
      <c r="B1742" s="45"/>
      <c r="C1742" s="45"/>
      <c r="D1742" s="45"/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</row>
    <row r="1743" spans="2:23" x14ac:dyDescent="0.2">
      <c r="B1743" s="45"/>
      <c r="C1743" s="45"/>
      <c r="D1743" s="45"/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</row>
    <row r="1744" spans="2:23" x14ac:dyDescent="0.2">
      <c r="B1744" s="45"/>
      <c r="C1744" s="45"/>
      <c r="D1744" s="45"/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</row>
    <row r="1745" spans="2:23" x14ac:dyDescent="0.2">
      <c r="B1745" s="45"/>
      <c r="C1745" s="45"/>
      <c r="D1745" s="45"/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</row>
    <row r="1746" spans="2:23" x14ac:dyDescent="0.2">
      <c r="B1746" s="45"/>
      <c r="C1746" s="45"/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</row>
    <row r="1747" spans="2:23" x14ac:dyDescent="0.2">
      <c r="B1747" s="45"/>
      <c r="C1747" s="45"/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</row>
    <row r="1748" spans="2:23" x14ac:dyDescent="0.2">
      <c r="B1748" s="45"/>
      <c r="C1748" s="45"/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</row>
    <row r="1749" spans="2:23" x14ac:dyDescent="0.2">
      <c r="B1749" s="45"/>
      <c r="C1749" s="45"/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</row>
    <row r="1750" spans="2:23" x14ac:dyDescent="0.2">
      <c r="B1750" s="45"/>
      <c r="C1750" s="45"/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</row>
    <row r="1751" spans="2:23" x14ac:dyDescent="0.2">
      <c r="B1751" s="45"/>
      <c r="C1751" s="45"/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</row>
    <row r="1752" spans="2:23" x14ac:dyDescent="0.2">
      <c r="B1752" s="45"/>
      <c r="C1752" s="45"/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</row>
    <row r="1753" spans="2:23" x14ac:dyDescent="0.2">
      <c r="B1753" s="45"/>
      <c r="C1753" s="45"/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</row>
    <row r="1754" spans="2:23" x14ac:dyDescent="0.2">
      <c r="B1754" s="45"/>
      <c r="C1754" s="45"/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</row>
    <row r="1755" spans="2:23" x14ac:dyDescent="0.2">
      <c r="B1755" s="45"/>
      <c r="C1755" s="45"/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</row>
    <row r="1756" spans="2:23" x14ac:dyDescent="0.2">
      <c r="B1756" s="45"/>
      <c r="C1756" s="45"/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</row>
    <row r="1757" spans="2:23" x14ac:dyDescent="0.2">
      <c r="B1757" s="45"/>
      <c r="C1757" s="45"/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</row>
    <row r="1758" spans="2:23" x14ac:dyDescent="0.2">
      <c r="B1758" s="45"/>
      <c r="C1758" s="45"/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</row>
    <row r="1759" spans="2:23" x14ac:dyDescent="0.2">
      <c r="B1759" s="45"/>
      <c r="C1759" s="45"/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</row>
    <row r="1760" spans="2:23" x14ac:dyDescent="0.2">
      <c r="B1760" s="45"/>
      <c r="C1760" s="45"/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</row>
    <row r="1761" spans="2:23" x14ac:dyDescent="0.2">
      <c r="B1761" s="45"/>
      <c r="C1761" s="45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</row>
    <row r="1762" spans="2:23" x14ac:dyDescent="0.2">
      <c r="B1762" s="45"/>
      <c r="C1762" s="45"/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</row>
    <row r="1763" spans="2:23" x14ac:dyDescent="0.2">
      <c r="B1763" s="45"/>
      <c r="C1763" s="45"/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</row>
    <row r="1764" spans="2:23" x14ac:dyDescent="0.2">
      <c r="B1764" s="45"/>
      <c r="C1764" s="45"/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</row>
    <row r="1765" spans="2:23" x14ac:dyDescent="0.2">
      <c r="B1765" s="45"/>
      <c r="C1765" s="45"/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</row>
    <row r="1766" spans="2:23" x14ac:dyDescent="0.2">
      <c r="B1766" s="45"/>
      <c r="C1766" s="45"/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</row>
    <row r="1767" spans="2:23" x14ac:dyDescent="0.2">
      <c r="B1767" s="45"/>
      <c r="C1767" s="45"/>
      <c r="D1767" s="45"/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</row>
    <row r="1768" spans="2:23" x14ac:dyDescent="0.2">
      <c r="B1768" s="45"/>
      <c r="C1768" s="45"/>
      <c r="D1768" s="45"/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</row>
    <row r="1769" spans="2:23" x14ac:dyDescent="0.2">
      <c r="B1769" s="45"/>
      <c r="C1769" s="45"/>
      <c r="D1769" s="45"/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</row>
    <row r="1770" spans="2:23" x14ac:dyDescent="0.2">
      <c r="B1770" s="45"/>
      <c r="C1770" s="45"/>
      <c r="D1770" s="45"/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</row>
    <row r="1771" spans="2:23" x14ac:dyDescent="0.2">
      <c r="B1771" s="45"/>
      <c r="C1771" s="45"/>
      <c r="D1771" s="45"/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</row>
    <row r="1772" spans="2:23" x14ac:dyDescent="0.2">
      <c r="B1772" s="45"/>
      <c r="C1772" s="45"/>
      <c r="D1772" s="45"/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</row>
    <row r="1773" spans="2:23" x14ac:dyDescent="0.2">
      <c r="B1773" s="45"/>
      <c r="C1773" s="45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</row>
    <row r="1774" spans="2:23" x14ac:dyDescent="0.2">
      <c r="B1774" s="45"/>
      <c r="C1774" s="45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</row>
    <row r="1775" spans="2:23" x14ac:dyDescent="0.2">
      <c r="B1775" s="45"/>
      <c r="C1775" s="45"/>
      <c r="D1775" s="45"/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</row>
    <row r="1776" spans="2:23" x14ac:dyDescent="0.2">
      <c r="B1776" s="45"/>
      <c r="C1776" s="45"/>
      <c r="D1776" s="45"/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</row>
    <row r="1777" spans="2:23" x14ac:dyDescent="0.2">
      <c r="B1777" s="45"/>
      <c r="C1777" s="45"/>
      <c r="D1777" s="45"/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</row>
    <row r="1778" spans="2:23" x14ac:dyDescent="0.2">
      <c r="B1778" s="45"/>
      <c r="C1778" s="45"/>
      <c r="D1778" s="45"/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</row>
    <row r="1779" spans="2:23" x14ac:dyDescent="0.2">
      <c r="B1779" s="45"/>
      <c r="C1779" s="45"/>
      <c r="D1779" s="45"/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</row>
    <row r="1780" spans="2:23" x14ac:dyDescent="0.2">
      <c r="B1780" s="45"/>
      <c r="C1780" s="45"/>
      <c r="D1780" s="45"/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</row>
    <row r="1781" spans="2:23" x14ac:dyDescent="0.2">
      <c r="B1781" s="45"/>
      <c r="C1781" s="45"/>
      <c r="D1781" s="45"/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</row>
    <row r="1782" spans="2:23" x14ac:dyDescent="0.2">
      <c r="B1782" s="45"/>
      <c r="C1782" s="45"/>
      <c r="D1782" s="45"/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</row>
    <row r="1783" spans="2:23" x14ac:dyDescent="0.2">
      <c r="B1783" s="45"/>
      <c r="C1783" s="45"/>
      <c r="D1783" s="45"/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</row>
    <row r="1784" spans="2:23" x14ac:dyDescent="0.2">
      <c r="B1784" s="45"/>
      <c r="C1784" s="45"/>
      <c r="D1784" s="45"/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</row>
    <row r="1785" spans="2:23" x14ac:dyDescent="0.2">
      <c r="B1785" s="45"/>
      <c r="C1785" s="45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</row>
    <row r="1786" spans="2:23" x14ac:dyDescent="0.2">
      <c r="B1786" s="45"/>
      <c r="C1786" s="45"/>
      <c r="D1786" s="45"/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</row>
    <row r="1787" spans="2:23" x14ac:dyDescent="0.2">
      <c r="B1787" s="45"/>
      <c r="C1787" s="45"/>
      <c r="D1787" s="45"/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</row>
    <row r="1788" spans="2:23" x14ac:dyDescent="0.2">
      <c r="B1788" s="45"/>
      <c r="C1788" s="45"/>
      <c r="D1788" s="45"/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</row>
    <row r="1789" spans="2:23" x14ac:dyDescent="0.2">
      <c r="B1789" s="45"/>
      <c r="C1789" s="45"/>
      <c r="D1789" s="45"/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  <c r="W1789" s="45"/>
    </row>
    <row r="1790" spans="2:23" x14ac:dyDescent="0.2">
      <c r="B1790" s="45"/>
      <c r="C1790" s="45"/>
      <c r="D1790" s="45"/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</row>
    <row r="1791" spans="2:23" x14ac:dyDescent="0.2">
      <c r="B1791" s="45"/>
      <c r="C1791" s="45"/>
      <c r="D1791" s="45"/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</row>
    <row r="1792" spans="2:23" x14ac:dyDescent="0.2">
      <c r="B1792" s="45"/>
      <c r="C1792" s="45"/>
      <c r="D1792" s="45"/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</row>
    <row r="1793" spans="2:23" x14ac:dyDescent="0.2">
      <c r="B1793" s="45"/>
      <c r="C1793" s="45"/>
      <c r="D1793" s="45"/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</row>
    <row r="1794" spans="2:23" x14ac:dyDescent="0.2">
      <c r="B1794" s="45"/>
      <c r="C1794" s="45"/>
      <c r="D1794" s="45"/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</row>
    <row r="1795" spans="2:23" x14ac:dyDescent="0.2">
      <c r="B1795" s="45"/>
      <c r="C1795" s="45"/>
      <c r="D1795" s="45"/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</row>
    <row r="1796" spans="2:23" x14ac:dyDescent="0.2">
      <c r="B1796" s="45"/>
      <c r="C1796" s="45"/>
      <c r="D1796" s="45"/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</row>
    <row r="1797" spans="2:23" x14ac:dyDescent="0.2">
      <c r="B1797" s="45"/>
      <c r="C1797" s="45"/>
      <c r="D1797" s="45"/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</row>
    <row r="1798" spans="2:23" x14ac:dyDescent="0.2">
      <c r="B1798" s="45"/>
      <c r="C1798" s="45"/>
      <c r="D1798" s="45"/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</row>
    <row r="1799" spans="2:23" x14ac:dyDescent="0.2">
      <c r="B1799" s="45"/>
      <c r="C1799" s="45"/>
      <c r="D1799" s="45"/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</row>
    <row r="1800" spans="2:23" x14ac:dyDescent="0.2">
      <c r="B1800" s="45"/>
      <c r="C1800" s="45"/>
      <c r="D1800" s="45"/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</row>
    <row r="1801" spans="2:23" x14ac:dyDescent="0.2">
      <c r="B1801" s="45"/>
      <c r="C1801" s="45"/>
      <c r="D1801" s="45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</row>
    <row r="1802" spans="2:23" x14ac:dyDescent="0.2">
      <c r="B1802" s="45"/>
      <c r="C1802" s="45"/>
      <c r="D1802" s="45"/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</row>
    <row r="1803" spans="2:23" x14ac:dyDescent="0.2">
      <c r="B1803" s="45"/>
      <c r="C1803" s="45"/>
      <c r="D1803" s="45"/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</row>
    <row r="1804" spans="2:23" x14ac:dyDescent="0.2">
      <c r="B1804" s="45"/>
      <c r="C1804" s="45"/>
      <c r="D1804" s="45"/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</row>
    <row r="1805" spans="2:23" x14ac:dyDescent="0.2">
      <c r="B1805" s="45"/>
      <c r="C1805" s="45"/>
      <c r="D1805" s="45"/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</row>
    <row r="1806" spans="2:23" x14ac:dyDescent="0.2">
      <c r="B1806" s="45"/>
      <c r="C1806" s="45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</row>
    <row r="1807" spans="2:23" x14ac:dyDescent="0.2">
      <c r="B1807" s="45"/>
      <c r="C1807" s="45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</row>
    <row r="1808" spans="2:23" x14ac:dyDescent="0.2">
      <c r="B1808" s="45"/>
      <c r="C1808" s="45"/>
      <c r="D1808" s="45"/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</row>
    <row r="1809" spans="2:23" x14ac:dyDescent="0.2">
      <c r="B1809" s="45"/>
      <c r="C1809" s="45"/>
      <c r="D1809" s="45"/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</row>
    <row r="1810" spans="2:23" x14ac:dyDescent="0.2">
      <c r="B1810" s="45"/>
      <c r="C1810" s="45"/>
      <c r="D1810" s="45"/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</row>
    <row r="1811" spans="2:23" x14ac:dyDescent="0.2">
      <c r="B1811" s="45"/>
      <c r="C1811" s="45"/>
      <c r="D1811" s="45"/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</row>
    <row r="1812" spans="2:23" x14ac:dyDescent="0.2">
      <c r="B1812" s="45"/>
      <c r="C1812" s="45"/>
      <c r="D1812" s="45"/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</row>
    <row r="1813" spans="2:23" x14ac:dyDescent="0.2">
      <c r="B1813" s="45"/>
      <c r="C1813" s="45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</row>
    <row r="1814" spans="2:23" x14ac:dyDescent="0.2">
      <c r="B1814" s="45"/>
      <c r="C1814" s="45"/>
      <c r="D1814" s="45"/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</row>
    <row r="1815" spans="2:23" x14ac:dyDescent="0.2">
      <c r="B1815" s="45"/>
      <c r="C1815" s="45"/>
      <c r="D1815" s="45"/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</row>
    <row r="1816" spans="2:23" x14ac:dyDescent="0.2">
      <c r="B1816" s="45"/>
      <c r="C1816" s="45"/>
      <c r="D1816" s="45"/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</row>
    <row r="1817" spans="2:23" x14ac:dyDescent="0.2">
      <c r="B1817" s="45"/>
      <c r="C1817" s="45"/>
      <c r="D1817" s="45"/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</row>
    <row r="1818" spans="2:23" x14ac:dyDescent="0.2">
      <c r="B1818" s="45"/>
      <c r="C1818" s="45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</row>
    <row r="1819" spans="2:23" x14ac:dyDescent="0.2">
      <c r="B1819" s="45"/>
      <c r="C1819" s="45"/>
      <c r="D1819" s="45"/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</row>
    <row r="1820" spans="2:23" x14ac:dyDescent="0.2">
      <c r="B1820" s="45"/>
      <c r="C1820" s="45"/>
      <c r="D1820" s="45"/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</row>
    <row r="1821" spans="2:23" x14ac:dyDescent="0.2">
      <c r="B1821" s="45"/>
      <c r="C1821" s="45"/>
      <c r="D1821" s="45"/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</row>
    <row r="1822" spans="2:23" x14ac:dyDescent="0.2">
      <c r="B1822" s="45"/>
      <c r="C1822" s="45"/>
      <c r="D1822" s="45"/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</row>
    <row r="1823" spans="2:23" x14ac:dyDescent="0.2">
      <c r="B1823" s="45"/>
      <c r="C1823" s="45"/>
      <c r="D1823" s="45"/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</row>
    <row r="1824" spans="2:23" x14ac:dyDescent="0.2">
      <c r="B1824" s="45"/>
      <c r="C1824" s="45"/>
      <c r="D1824" s="45"/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</row>
    <row r="1825" spans="2:23" x14ac:dyDescent="0.2">
      <c r="B1825" s="45"/>
      <c r="C1825" s="45"/>
      <c r="D1825" s="45"/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</row>
    <row r="1826" spans="2:23" x14ac:dyDescent="0.2">
      <c r="B1826" s="45"/>
      <c r="C1826" s="45"/>
      <c r="D1826" s="45"/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</row>
    <row r="1827" spans="2:23" x14ac:dyDescent="0.2">
      <c r="B1827" s="45"/>
      <c r="C1827" s="45"/>
      <c r="D1827" s="45"/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</row>
    <row r="1828" spans="2:23" x14ac:dyDescent="0.2">
      <c r="B1828" s="45"/>
      <c r="C1828" s="45"/>
      <c r="D1828" s="45"/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</row>
    <row r="1829" spans="2:23" x14ac:dyDescent="0.2">
      <c r="B1829" s="45"/>
      <c r="C1829" s="45"/>
      <c r="D1829" s="45"/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</row>
    <row r="1830" spans="2:23" x14ac:dyDescent="0.2">
      <c r="B1830" s="45"/>
      <c r="C1830" s="45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</row>
    <row r="1831" spans="2:23" x14ac:dyDescent="0.2">
      <c r="B1831" s="45"/>
      <c r="C1831" s="45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</row>
    <row r="1832" spans="2:23" x14ac:dyDescent="0.2">
      <c r="B1832" s="45"/>
      <c r="C1832" s="45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</row>
    <row r="1833" spans="2:23" x14ac:dyDescent="0.2">
      <c r="B1833" s="45"/>
      <c r="C1833" s="45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</row>
    <row r="1834" spans="2:23" x14ac:dyDescent="0.2">
      <c r="B1834" s="45"/>
      <c r="C1834" s="45"/>
      <c r="D1834" s="45"/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</row>
    <row r="1835" spans="2:23" x14ac:dyDescent="0.2">
      <c r="B1835" s="45"/>
      <c r="C1835" s="45"/>
      <c r="D1835" s="45"/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</row>
    <row r="1836" spans="2:23" x14ac:dyDescent="0.2">
      <c r="B1836" s="45"/>
      <c r="C1836" s="45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</row>
    <row r="1837" spans="2:23" x14ac:dyDescent="0.2">
      <c r="B1837" s="45"/>
      <c r="C1837" s="45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</row>
    <row r="1838" spans="2:23" x14ac:dyDescent="0.2">
      <c r="B1838" s="45"/>
      <c r="C1838" s="45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</row>
    <row r="1839" spans="2:23" x14ac:dyDescent="0.2">
      <c r="B1839" s="45"/>
      <c r="C1839" s="45"/>
      <c r="D1839" s="45"/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</row>
    <row r="1840" spans="2:23" x14ac:dyDescent="0.2">
      <c r="B1840" s="45"/>
      <c r="C1840" s="45"/>
      <c r="D1840" s="45"/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</row>
    <row r="1841" spans="2:23" x14ac:dyDescent="0.2">
      <c r="B1841" s="45"/>
      <c r="C1841" s="45"/>
      <c r="D1841" s="45"/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</row>
    <row r="1842" spans="2:23" x14ac:dyDescent="0.2">
      <c r="B1842" s="45"/>
      <c r="C1842" s="45"/>
      <c r="D1842" s="45"/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</row>
    <row r="1843" spans="2:23" x14ac:dyDescent="0.2">
      <c r="B1843" s="45"/>
      <c r="C1843" s="45"/>
      <c r="D1843" s="45"/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</row>
    <row r="1844" spans="2:23" x14ac:dyDescent="0.2">
      <c r="B1844" s="45"/>
      <c r="C1844" s="45"/>
      <c r="D1844" s="45"/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</row>
    <row r="1845" spans="2:23" x14ac:dyDescent="0.2">
      <c r="B1845" s="45"/>
      <c r="C1845" s="45"/>
      <c r="D1845" s="45"/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</row>
    <row r="1846" spans="2:23" x14ac:dyDescent="0.2">
      <c r="B1846" s="45"/>
      <c r="C1846" s="45"/>
      <c r="D1846" s="45"/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</row>
    <row r="1847" spans="2:23" x14ac:dyDescent="0.2">
      <c r="B1847" s="45"/>
      <c r="C1847" s="45"/>
      <c r="D1847" s="45"/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</row>
    <row r="1848" spans="2:23" x14ac:dyDescent="0.2">
      <c r="B1848" s="45"/>
      <c r="C1848" s="45"/>
      <c r="D1848" s="45"/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</row>
    <row r="1849" spans="2:23" x14ac:dyDescent="0.2">
      <c r="B1849" s="45"/>
      <c r="C1849" s="45"/>
      <c r="D1849" s="45"/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</row>
    <row r="1850" spans="2:23" x14ac:dyDescent="0.2">
      <c r="B1850" s="45"/>
      <c r="C1850" s="45"/>
      <c r="D1850" s="45"/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</row>
    <row r="1851" spans="2:23" x14ac:dyDescent="0.2">
      <c r="B1851" s="45"/>
      <c r="C1851" s="45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</row>
    <row r="1852" spans="2:23" x14ac:dyDescent="0.2">
      <c r="B1852" s="45"/>
      <c r="C1852" s="45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</row>
    <row r="1853" spans="2:23" x14ac:dyDescent="0.2">
      <c r="B1853" s="45"/>
      <c r="C1853" s="45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</row>
    <row r="1854" spans="2:23" x14ac:dyDescent="0.2">
      <c r="B1854" s="45"/>
      <c r="C1854" s="45"/>
      <c r="D1854" s="45"/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</row>
    <row r="1855" spans="2:23" x14ac:dyDescent="0.2">
      <c r="B1855" s="45"/>
      <c r="C1855" s="45"/>
      <c r="D1855" s="45"/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</row>
    <row r="1856" spans="2:23" x14ac:dyDescent="0.2">
      <c r="B1856" s="45"/>
      <c r="C1856" s="45"/>
      <c r="D1856" s="45"/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</row>
    <row r="1857" spans="2:23" x14ac:dyDescent="0.2">
      <c r="B1857" s="45"/>
      <c r="C1857" s="45"/>
      <c r="D1857" s="45"/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</row>
    <row r="1858" spans="2:23" x14ac:dyDescent="0.2">
      <c r="B1858" s="45"/>
      <c r="C1858" s="45"/>
      <c r="D1858" s="45"/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</row>
    <row r="1859" spans="2:23" x14ac:dyDescent="0.2">
      <c r="B1859" s="45"/>
      <c r="C1859" s="45"/>
      <c r="D1859" s="45"/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</row>
    <row r="1860" spans="2:23" x14ac:dyDescent="0.2">
      <c r="B1860" s="45"/>
      <c r="C1860" s="45"/>
      <c r="D1860" s="45"/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</row>
    <row r="1861" spans="2:23" x14ac:dyDescent="0.2">
      <c r="B1861" s="45"/>
      <c r="C1861" s="45"/>
      <c r="D1861" s="45"/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</row>
    <row r="1862" spans="2:23" x14ac:dyDescent="0.2">
      <c r="B1862" s="45"/>
      <c r="C1862" s="45"/>
      <c r="D1862" s="45"/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</row>
    <row r="1863" spans="2:23" x14ac:dyDescent="0.2">
      <c r="B1863" s="45"/>
      <c r="C1863" s="45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</row>
    <row r="1864" spans="2:23" x14ac:dyDescent="0.2">
      <c r="B1864" s="45"/>
      <c r="C1864" s="45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</row>
    <row r="1865" spans="2:23" x14ac:dyDescent="0.2">
      <c r="B1865" s="45"/>
      <c r="C1865" s="45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</row>
    <row r="1866" spans="2:23" x14ac:dyDescent="0.2">
      <c r="B1866" s="45"/>
      <c r="C1866" s="45"/>
      <c r="D1866" s="45"/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</row>
    <row r="1867" spans="2:23" x14ac:dyDescent="0.2">
      <c r="B1867" s="45"/>
      <c r="C1867" s="45"/>
      <c r="D1867" s="45"/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</row>
    <row r="1868" spans="2:23" x14ac:dyDescent="0.2">
      <c r="B1868" s="45"/>
      <c r="C1868" s="45"/>
      <c r="D1868" s="45"/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</row>
    <row r="1869" spans="2:23" x14ac:dyDescent="0.2">
      <c r="B1869" s="45"/>
      <c r="C1869" s="45"/>
      <c r="D1869" s="45"/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</row>
    <row r="1870" spans="2:23" x14ac:dyDescent="0.2">
      <c r="B1870" s="45"/>
      <c r="C1870" s="45"/>
      <c r="D1870" s="45"/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</row>
    <row r="1871" spans="2:23" x14ac:dyDescent="0.2">
      <c r="B1871" s="45"/>
      <c r="C1871" s="45"/>
      <c r="D1871" s="45"/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</row>
    <row r="1872" spans="2:23" x14ac:dyDescent="0.2">
      <c r="B1872" s="45"/>
      <c r="C1872" s="45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</row>
    <row r="1873" spans="2:23" x14ac:dyDescent="0.2">
      <c r="B1873" s="45"/>
      <c r="C1873" s="45"/>
      <c r="D1873" s="45"/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</row>
    <row r="1874" spans="2:23" x14ac:dyDescent="0.2">
      <c r="B1874" s="45"/>
      <c r="C1874" s="45"/>
      <c r="D1874" s="45"/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</row>
    <row r="1875" spans="2:23" x14ac:dyDescent="0.2">
      <c r="B1875" s="45"/>
      <c r="C1875" s="45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</row>
    <row r="1876" spans="2:23" x14ac:dyDescent="0.2">
      <c r="B1876" s="45"/>
      <c r="C1876" s="45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</row>
    <row r="1877" spans="2:23" x14ac:dyDescent="0.2">
      <c r="B1877" s="45"/>
      <c r="C1877" s="45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</row>
    <row r="1878" spans="2:23" x14ac:dyDescent="0.2">
      <c r="B1878" s="45"/>
      <c r="C1878" s="45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</row>
    <row r="1879" spans="2:23" x14ac:dyDescent="0.2">
      <c r="B1879" s="45"/>
      <c r="C1879" s="45"/>
      <c r="D1879" s="45"/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</row>
    <row r="1880" spans="2:23" x14ac:dyDescent="0.2">
      <c r="B1880" s="45"/>
      <c r="C1880" s="45"/>
      <c r="D1880" s="45"/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</row>
    <row r="1881" spans="2:23" x14ac:dyDescent="0.2">
      <c r="B1881" s="45"/>
      <c r="C1881" s="45"/>
      <c r="D1881" s="45"/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</row>
    <row r="1882" spans="2:23" x14ac:dyDescent="0.2">
      <c r="B1882" s="45"/>
      <c r="C1882" s="45"/>
      <c r="D1882" s="45"/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</row>
    <row r="1883" spans="2:23" x14ac:dyDescent="0.2">
      <c r="B1883" s="45"/>
      <c r="C1883" s="45"/>
      <c r="D1883" s="45"/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</row>
    <row r="1884" spans="2:23" x14ac:dyDescent="0.2">
      <c r="B1884" s="45"/>
      <c r="C1884" s="45"/>
      <c r="D1884" s="45"/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</row>
    <row r="1885" spans="2:23" x14ac:dyDescent="0.2">
      <c r="B1885" s="45"/>
      <c r="C1885" s="45"/>
      <c r="D1885" s="45"/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</row>
    <row r="1886" spans="2:23" x14ac:dyDescent="0.2">
      <c r="B1886" s="45"/>
      <c r="C1886" s="45"/>
      <c r="D1886" s="45"/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</row>
    <row r="1887" spans="2:23" x14ac:dyDescent="0.2">
      <c r="B1887" s="45"/>
      <c r="C1887" s="45"/>
      <c r="D1887" s="45"/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</row>
    <row r="1888" spans="2:23" x14ac:dyDescent="0.2">
      <c r="B1888" s="45"/>
      <c r="C1888" s="45"/>
      <c r="D1888" s="45"/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  <c r="W1888" s="45"/>
    </row>
    <row r="1889" spans="2:23" x14ac:dyDescent="0.2">
      <c r="B1889" s="45"/>
      <c r="C1889" s="45"/>
      <c r="D1889" s="45"/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</row>
    <row r="1890" spans="2:23" x14ac:dyDescent="0.2">
      <c r="B1890" s="45"/>
      <c r="C1890" s="45"/>
      <c r="D1890" s="45"/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</row>
    <row r="1891" spans="2:23" x14ac:dyDescent="0.2">
      <c r="B1891" s="45"/>
      <c r="C1891" s="45"/>
      <c r="D1891" s="45"/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</row>
    <row r="1892" spans="2:23" x14ac:dyDescent="0.2">
      <c r="B1892" s="45"/>
      <c r="C1892" s="45"/>
      <c r="D1892" s="45"/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</row>
    <row r="1893" spans="2:23" x14ac:dyDescent="0.2">
      <c r="B1893" s="45"/>
      <c r="C1893" s="45"/>
      <c r="D1893" s="45"/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</row>
    <row r="1894" spans="2:23" x14ac:dyDescent="0.2">
      <c r="B1894" s="45"/>
      <c r="C1894" s="45"/>
      <c r="D1894" s="45"/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</row>
    <row r="1895" spans="2:23" x14ac:dyDescent="0.2">
      <c r="B1895" s="45"/>
      <c r="C1895" s="45"/>
      <c r="D1895" s="45"/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</row>
    <row r="1896" spans="2:23" x14ac:dyDescent="0.2">
      <c r="B1896" s="45"/>
      <c r="C1896" s="45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</row>
    <row r="1897" spans="2:23" x14ac:dyDescent="0.2">
      <c r="B1897" s="45"/>
      <c r="C1897" s="45"/>
      <c r="D1897" s="45"/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</row>
    <row r="1898" spans="2:23" x14ac:dyDescent="0.2">
      <c r="B1898" s="45"/>
      <c r="C1898" s="45"/>
      <c r="D1898" s="45"/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</row>
    <row r="1899" spans="2:23" x14ac:dyDescent="0.2">
      <c r="B1899" s="45"/>
      <c r="C1899" s="45"/>
      <c r="D1899" s="45"/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</row>
    <row r="1900" spans="2:23" x14ac:dyDescent="0.2">
      <c r="B1900" s="45"/>
      <c r="C1900" s="45"/>
      <c r="D1900" s="45"/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</row>
    <row r="1901" spans="2:23" x14ac:dyDescent="0.2">
      <c r="B1901" s="45"/>
      <c r="C1901" s="45"/>
      <c r="D1901" s="45"/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</row>
    <row r="1902" spans="2:23" x14ac:dyDescent="0.2">
      <c r="B1902" s="45"/>
      <c r="C1902" s="45"/>
      <c r="D1902" s="45"/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</row>
    <row r="1903" spans="2:23" x14ac:dyDescent="0.2">
      <c r="B1903" s="45"/>
      <c r="C1903" s="45"/>
      <c r="D1903" s="45"/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</row>
    <row r="1904" spans="2:23" x14ac:dyDescent="0.2">
      <c r="B1904" s="45"/>
      <c r="C1904" s="45"/>
      <c r="D1904" s="45"/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</row>
    <row r="1905" spans="2:23" x14ac:dyDescent="0.2">
      <c r="B1905" s="45"/>
      <c r="C1905" s="45"/>
      <c r="D1905" s="45"/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</row>
    <row r="1906" spans="2:23" x14ac:dyDescent="0.2">
      <c r="B1906" s="45"/>
      <c r="C1906" s="45"/>
      <c r="D1906" s="45"/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</row>
    <row r="1907" spans="2:23" x14ac:dyDescent="0.2">
      <c r="B1907" s="45"/>
      <c r="C1907" s="45"/>
      <c r="D1907" s="45"/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</row>
    <row r="1908" spans="2:23" x14ac:dyDescent="0.2">
      <c r="B1908" s="45"/>
      <c r="C1908" s="45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</row>
    <row r="1909" spans="2:23" x14ac:dyDescent="0.2">
      <c r="B1909" s="45"/>
      <c r="C1909" s="45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</row>
    <row r="1910" spans="2:23" x14ac:dyDescent="0.2">
      <c r="B1910" s="45"/>
      <c r="C1910" s="45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</row>
    <row r="1911" spans="2:23" x14ac:dyDescent="0.2">
      <c r="B1911" s="45"/>
      <c r="C1911" s="45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</row>
    <row r="1912" spans="2:23" x14ac:dyDescent="0.2">
      <c r="B1912" s="45"/>
      <c r="C1912" s="45"/>
      <c r="D1912" s="45"/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</row>
    <row r="1913" spans="2:23" x14ac:dyDescent="0.2">
      <c r="B1913" s="45"/>
      <c r="C1913" s="45"/>
      <c r="D1913" s="45"/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</row>
    <row r="1914" spans="2:23" x14ac:dyDescent="0.2">
      <c r="B1914" s="45"/>
      <c r="C1914" s="45"/>
      <c r="D1914" s="45"/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</row>
    <row r="1915" spans="2:23" x14ac:dyDescent="0.2">
      <c r="B1915" s="45"/>
      <c r="C1915" s="45"/>
      <c r="D1915" s="45"/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</row>
    <row r="1916" spans="2:23" x14ac:dyDescent="0.2">
      <c r="B1916" s="45"/>
      <c r="C1916" s="45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</row>
    <row r="1917" spans="2:23" x14ac:dyDescent="0.2">
      <c r="B1917" s="45"/>
      <c r="C1917" s="45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</row>
    <row r="1918" spans="2:23" x14ac:dyDescent="0.2">
      <c r="B1918" s="45"/>
      <c r="C1918" s="45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</row>
    <row r="1919" spans="2:23" x14ac:dyDescent="0.2">
      <c r="B1919" s="45"/>
      <c r="C1919" s="45"/>
      <c r="D1919" s="45"/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</row>
    <row r="1920" spans="2:23" x14ac:dyDescent="0.2">
      <c r="B1920" s="45"/>
      <c r="C1920" s="45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</row>
    <row r="1921" spans="2:23" x14ac:dyDescent="0.2">
      <c r="B1921" s="45"/>
      <c r="C1921" s="45"/>
      <c r="D1921" s="45"/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</row>
    <row r="1922" spans="2:23" x14ac:dyDescent="0.2">
      <c r="B1922" s="45"/>
      <c r="C1922" s="45"/>
      <c r="D1922" s="45"/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</row>
    <row r="1923" spans="2:23" x14ac:dyDescent="0.2">
      <c r="B1923" s="45"/>
      <c r="C1923" s="45"/>
      <c r="D1923" s="45"/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</row>
    <row r="1924" spans="2:23" x14ac:dyDescent="0.2">
      <c r="B1924" s="45"/>
      <c r="C1924" s="45"/>
      <c r="D1924" s="45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</row>
    <row r="1925" spans="2:23" x14ac:dyDescent="0.2">
      <c r="B1925" s="45"/>
      <c r="C1925" s="45"/>
      <c r="D1925" s="45"/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</row>
    <row r="1926" spans="2:23" x14ac:dyDescent="0.2">
      <c r="B1926" s="45"/>
      <c r="C1926" s="45"/>
      <c r="D1926" s="45"/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</row>
    <row r="1927" spans="2:23" x14ac:dyDescent="0.2">
      <c r="B1927" s="45"/>
      <c r="C1927" s="45"/>
      <c r="D1927" s="45"/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</row>
    <row r="1928" spans="2:23" x14ac:dyDescent="0.2">
      <c r="B1928" s="45"/>
      <c r="C1928" s="45"/>
      <c r="D1928" s="45"/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</row>
    <row r="1929" spans="2:23" x14ac:dyDescent="0.2">
      <c r="B1929" s="45"/>
      <c r="C1929" s="45"/>
      <c r="D1929" s="45"/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</row>
    <row r="1930" spans="2:23" x14ac:dyDescent="0.2">
      <c r="B1930" s="45"/>
      <c r="C1930" s="45"/>
      <c r="D1930" s="45"/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</row>
    <row r="1931" spans="2:23" x14ac:dyDescent="0.2">
      <c r="B1931" s="45"/>
      <c r="C1931" s="45"/>
      <c r="D1931" s="45"/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</row>
    <row r="1932" spans="2:23" x14ac:dyDescent="0.2">
      <c r="B1932" s="45"/>
      <c r="C1932" s="45"/>
      <c r="D1932" s="45"/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</row>
    <row r="1933" spans="2:23" x14ac:dyDescent="0.2">
      <c r="B1933" s="45"/>
      <c r="C1933" s="45"/>
      <c r="D1933" s="45"/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</row>
    <row r="1934" spans="2:23" x14ac:dyDescent="0.2">
      <c r="B1934" s="45"/>
      <c r="C1934" s="45"/>
      <c r="D1934" s="45"/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</row>
    <row r="1935" spans="2:23" x14ac:dyDescent="0.2">
      <c r="B1935" s="45"/>
      <c r="C1935" s="45"/>
      <c r="D1935" s="45"/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</row>
    <row r="1936" spans="2:23" x14ac:dyDescent="0.2">
      <c r="B1936" s="45"/>
      <c r="C1936" s="45"/>
      <c r="D1936" s="45"/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</row>
    <row r="1937" spans="2:23" x14ac:dyDescent="0.2">
      <c r="B1937" s="45"/>
      <c r="C1937" s="45"/>
      <c r="D1937" s="45"/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</row>
    <row r="1938" spans="2:23" x14ac:dyDescent="0.2">
      <c r="B1938" s="45"/>
      <c r="C1938" s="45"/>
      <c r="D1938" s="45"/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</row>
    <row r="1939" spans="2:23" x14ac:dyDescent="0.2">
      <c r="B1939" s="45"/>
      <c r="C1939" s="45"/>
      <c r="D1939" s="45"/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</row>
    <row r="1940" spans="2:23" x14ac:dyDescent="0.2">
      <c r="B1940" s="45"/>
      <c r="C1940" s="45"/>
      <c r="D1940" s="45"/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</row>
    <row r="1941" spans="2:23" x14ac:dyDescent="0.2">
      <c r="B1941" s="45"/>
      <c r="C1941" s="45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</row>
    <row r="1942" spans="2:23" x14ac:dyDescent="0.2">
      <c r="B1942" s="45"/>
      <c r="C1942" s="45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</row>
    <row r="1943" spans="2:23" x14ac:dyDescent="0.2">
      <c r="B1943" s="45"/>
      <c r="C1943" s="45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</row>
    <row r="1944" spans="2:23" x14ac:dyDescent="0.2">
      <c r="B1944" s="45"/>
      <c r="C1944" s="45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</row>
    <row r="1945" spans="2:23" x14ac:dyDescent="0.2">
      <c r="B1945" s="45"/>
      <c r="C1945" s="45"/>
      <c r="D1945" s="45"/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</row>
    <row r="1946" spans="2:23" x14ac:dyDescent="0.2">
      <c r="B1946" s="45"/>
      <c r="C1946" s="45"/>
      <c r="D1946" s="45"/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</row>
    <row r="1947" spans="2:23" x14ac:dyDescent="0.2">
      <c r="B1947" s="45"/>
      <c r="C1947" s="45"/>
      <c r="D1947" s="45"/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</row>
    <row r="1948" spans="2:23" x14ac:dyDescent="0.2">
      <c r="B1948" s="45"/>
      <c r="C1948" s="45"/>
      <c r="D1948" s="45"/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</row>
    <row r="1949" spans="2:23" x14ac:dyDescent="0.2">
      <c r="B1949" s="45"/>
      <c r="C1949" s="45"/>
      <c r="D1949" s="45"/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</row>
    <row r="1950" spans="2:23" x14ac:dyDescent="0.2">
      <c r="B1950" s="45"/>
      <c r="C1950" s="45"/>
      <c r="D1950" s="45"/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</row>
    <row r="1951" spans="2:23" x14ac:dyDescent="0.2">
      <c r="B1951" s="45"/>
      <c r="C1951" s="45"/>
      <c r="D1951" s="45"/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</row>
    <row r="1952" spans="2:23" x14ac:dyDescent="0.2">
      <c r="B1952" s="45"/>
      <c r="C1952" s="45"/>
      <c r="D1952" s="45"/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</row>
    <row r="1953" spans="2:23" x14ac:dyDescent="0.2">
      <c r="B1953" s="45"/>
      <c r="C1953" s="45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</row>
    <row r="1954" spans="2:23" x14ac:dyDescent="0.2">
      <c r="B1954" s="45"/>
      <c r="C1954" s="45"/>
      <c r="D1954" s="45"/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</row>
    <row r="1955" spans="2:23" x14ac:dyDescent="0.2">
      <c r="B1955" s="45"/>
      <c r="C1955" s="45"/>
      <c r="D1955" s="45"/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</row>
    <row r="1956" spans="2:23" x14ac:dyDescent="0.2">
      <c r="B1956" s="45"/>
      <c r="C1956" s="45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</row>
    <row r="1957" spans="2:23" x14ac:dyDescent="0.2">
      <c r="B1957" s="45"/>
      <c r="C1957" s="45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</row>
    <row r="1958" spans="2:23" x14ac:dyDescent="0.2">
      <c r="B1958" s="45"/>
      <c r="C1958" s="45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</row>
    <row r="1959" spans="2:23" x14ac:dyDescent="0.2">
      <c r="B1959" s="45"/>
      <c r="C1959" s="45"/>
      <c r="D1959" s="45"/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</row>
    <row r="1960" spans="2:23" x14ac:dyDescent="0.2">
      <c r="B1960" s="45"/>
      <c r="C1960" s="45"/>
      <c r="D1960" s="45"/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</row>
    <row r="1961" spans="2:23" x14ac:dyDescent="0.2">
      <c r="B1961" s="45"/>
      <c r="C1961" s="45"/>
      <c r="D1961" s="45"/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</row>
    <row r="1962" spans="2:23" x14ac:dyDescent="0.2">
      <c r="B1962" s="45"/>
      <c r="C1962" s="45"/>
      <c r="D1962" s="45"/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</row>
    <row r="1963" spans="2:23" x14ac:dyDescent="0.2">
      <c r="B1963" s="45"/>
      <c r="C1963" s="45"/>
      <c r="D1963" s="45"/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</row>
    <row r="1964" spans="2:23" x14ac:dyDescent="0.2">
      <c r="B1964" s="45"/>
      <c r="C1964" s="45"/>
      <c r="D1964" s="45"/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</row>
    <row r="1965" spans="2:23" x14ac:dyDescent="0.2">
      <c r="B1965" s="45"/>
      <c r="C1965" s="45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</row>
    <row r="1966" spans="2:23" x14ac:dyDescent="0.2">
      <c r="B1966" s="45"/>
      <c r="C1966" s="45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</row>
    <row r="1967" spans="2:23" x14ac:dyDescent="0.2">
      <c r="B1967" s="45"/>
      <c r="C1967" s="45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</row>
    <row r="1968" spans="2:23" x14ac:dyDescent="0.2">
      <c r="B1968" s="45"/>
      <c r="C1968" s="45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</row>
    <row r="1969" spans="2:23" x14ac:dyDescent="0.2">
      <c r="B1969" s="45"/>
      <c r="C1969" s="45"/>
      <c r="D1969" s="45"/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</row>
    <row r="1970" spans="2:23" x14ac:dyDescent="0.2">
      <c r="B1970" s="45"/>
      <c r="C1970" s="45"/>
      <c r="D1970" s="45"/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</row>
    <row r="1971" spans="2:23" x14ac:dyDescent="0.2">
      <c r="B1971" s="45"/>
      <c r="C1971" s="45"/>
      <c r="D1971" s="45"/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</row>
    <row r="1972" spans="2:23" x14ac:dyDescent="0.2">
      <c r="B1972" s="45"/>
      <c r="C1972" s="45"/>
      <c r="D1972" s="45"/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</row>
    <row r="1973" spans="2:23" x14ac:dyDescent="0.2">
      <c r="B1973" s="45"/>
      <c r="C1973" s="45"/>
      <c r="D1973" s="45"/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</row>
    <row r="1974" spans="2:23" x14ac:dyDescent="0.2">
      <c r="B1974" s="45"/>
      <c r="C1974" s="45"/>
      <c r="D1974" s="45"/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</row>
    <row r="1975" spans="2:23" x14ac:dyDescent="0.2">
      <c r="B1975" s="45"/>
      <c r="C1975" s="45"/>
      <c r="D1975" s="45"/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</row>
    <row r="1976" spans="2:23" x14ac:dyDescent="0.2">
      <c r="B1976" s="45"/>
      <c r="C1976" s="45"/>
      <c r="D1976" s="45"/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</row>
    <row r="1977" spans="2:23" x14ac:dyDescent="0.2">
      <c r="B1977" s="45"/>
      <c r="C1977" s="45"/>
      <c r="D1977" s="45"/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</row>
    <row r="1978" spans="2:23" x14ac:dyDescent="0.2">
      <c r="B1978" s="45"/>
      <c r="C1978" s="45"/>
      <c r="D1978" s="45"/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</row>
    <row r="1979" spans="2:23" x14ac:dyDescent="0.2">
      <c r="B1979" s="45"/>
      <c r="C1979" s="45"/>
      <c r="D1979" s="45"/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</row>
    <row r="1980" spans="2:23" x14ac:dyDescent="0.2">
      <c r="B1980" s="45"/>
      <c r="C1980" s="45"/>
      <c r="D1980" s="45"/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</row>
    <row r="1981" spans="2:23" x14ac:dyDescent="0.2">
      <c r="B1981" s="45"/>
      <c r="C1981" s="45"/>
      <c r="D1981" s="45"/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</row>
    <row r="1982" spans="2:23" x14ac:dyDescent="0.2">
      <c r="B1982" s="45"/>
      <c r="C1982" s="45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</row>
    <row r="1983" spans="2:23" x14ac:dyDescent="0.2">
      <c r="B1983" s="45"/>
      <c r="C1983" s="45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</row>
    <row r="1984" spans="2:23" x14ac:dyDescent="0.2">
      <c r="B1984" s="45"/>
      <c r="C1984" s="45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</row>
    <row r="1985" spans="2:23" x14ac:dyDescent="0.2">
      <c r="B1985" s="45"/>
      <c r="C1985" s="45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</row>
    <row r="1986" spans="2:23" x14ac:dyDescent="0.2">
      <c r="B1986" s="45"/>
      <c r="C1986" s="45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</row>
    <row r="1987" spans="2:23" x14ac:dyDescent="0.2">
      <c r="B1987" s="45"/>
      <c r="C1987" s="45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</row>
    <row r="1988" spans="2:23" x14ac:dyDescent="0.2">
      <c r="B1988" s="45"/>
      <c r="C1988" s="45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</row>
    <row r="1989" spans="2:23" x14ac:dyDescent="0.2">
      <c r="B1989" s="45"/>
      <c r="C1989" s="45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</row>
    <row r="1990" spans="2:23" x14ac:dyDescent="0.2">
      <c r="B1990" s="45"/>
      <c r="C1990" s="45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</row>
    <row r="1991" spans="2:23" x14ac:dyDescent="0.2">
      <c r="B1991" s="45"/>
      <c r="C1991" s="45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</row>
    <row r="1992" spans="2:23" x14ac:dyDescent="0.2">
      <c r="B1992" s="45"/>
      <c r="C1992" s="45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</row>
    <row r="1993" spans="2:23" x14ac:dyDescent="0.2">
      <c r="B1993" s="45"/>
      <c r="C1993" s="45"/>
      <c r="D1993" s="45"/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</row>
    <row r="1994" spans="2:23" x14ac:dyDescent="0.2">
      <c r="B1994" s="45"/>
      <c r="C1994" s="45"/>
      <c r="D1994" s="45"/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</row>
    <row r="1995" spans="2:23" x14ac:dyDescent="0.2">
      <c r="B1995" s="45"/>
      <c r="C1995" s="45"/>
      <c r="D1995" s="45"/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</row>
    <row r="1996" spans="2:23" x14ac:dyDescent="0.2">
      <c r="B1996" s="45"/>
      <c r="C1996" s="45"/>
      <c r="D1996" s="45"/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</row>
    <row r="1997" spans="2:23" x14ac:dyDescent="0.2">
      <c r="B1997" s="45"/>
      <c r="C1997" s="45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</row>
    <row r="1998" spans="2:23" x14ac:dyDescent="0.2">
      <c r="B1998" s="45"/>
      <c r="C1998" s="45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</row>
    <row r="1999" spans="2:23" x14ac:dyDescent="0.2">
      <c r="B1999" s="45"/>
      <c r="C1999" s="45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</row>
    <row r="2000" spans="2:23" x14ac:dyDescent="0.2">
      <c r="B2000" s="45"/>
      <c r="C2000" s="45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</row>
    <row r="2001" spans="2:23" x14ac:dyDescent="0.2">
      <c r="B2001" s="45"/>
      <c r="C2001" s="45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</row>
    <row r="2002" spans="2:23" x14ac:dyDescent="0.2">
      <c r="B2002" s="45"/>
      <c r="C2002" s="45"/>
      <c r="D2002" s="45"/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</row>
    <row r="2003" spans="2:23" x14ac:dyDescent="0.2">
      <c r="B2003" s="45"/>
      <c r="C2003" s="45"/>
      <c r="D2003" s="45"/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</row>
    <row r="2004" spans="2:23" x14ac:dyDescent="0.2">
      <c r="B2004" s="45"/>
      <c r="C2004" s="45"/>
      <c r="D2004" s="45"/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</row>
    <row r="2005" spans="2:23" x14ac:dyDescent="0.2">
      <c r="B2005" s="45"/>
      <c r="C2005" s="45"/>
      <c r="D2005" s="45"/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</row>
    <row r="2006" spans="2:23" x14ac:dyDescent="0.2">
      <c r="B2006" s="45"/>
      <c r="C2006" s="45"/>
      <c r="D2006" s="45"/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</row>
    <row r="2007" spans="2:23" x14ac:dyDescent="0.2">
      <c r="B2007" s="45"/>
      <c r="C2007" s="45"/>
      <c r="D2007" s="45"/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</row>
    <row r="2008" spans="2:23" x14ac:dyDescent="0.2">
      <c r="B2008" s="45"/>
      <c r="C2008" s="45"/>
      <c r="D2008" s="45"/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</row>
    <row r="2009" spans="2:23" x14ac:dyDescent="0.2">
      <c r="B2009" s="45"/>
      <c r="C2009" s="45"/>
      <c r="D2009" s="45"/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</row>
    <row r="2010" spans="2:23" x14ac:dyDescent="0.2">
      <c r="B2010" s="45"/>
      <c r="C2010" s="45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</row>
    <row r="2011" spans="2:23" x14ac:dyDescent="0.2">
      <c r="B2011" s="45"/>
      <c r="C2011" s="45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</row>
    <row r="2012" spans="2:23" x14ac:dyDescent="0.2">
      <c r="B2012" s="45"/>
      <c r="C2012" s="45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</row>
    <row r="2013" spans="2:23" x14ac:dyDescent="0.2">
      <c r="B2013" s="45"/>
      <c r="C2013" s="45"/>
      <c r="D2013" s="45"/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</row>
    <row r="2014" spans="2:23" x14ac:dyDescent="0.2">
      <c r="B2014" s="45"/>
      <c r="C2014" s="45"/>
      <c r="D2014" s="45"/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</row>
    <row r="2015" spans="2:23" x14ac:dyDescent="0.2">
      <c r="B2015" s="45"/>
      <c r="C2015" s="45"/>
      <c r="D2015" s="45"/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</row>
    <row r="2016" spans="2:23" x14ac:dyDescent="0.2">
      <c r="B2016" s="45"/>
      <c r="C2016" s="45"/>
      <c r="D2016" s="45"/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</row>
    <row r="2017" spans="2:23" x14ac:dyDescent="0.2">
      <c r="B2017" s="45"/>
      <c r="C2017" s="45"/>
      <c r="D2017" s="45"/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</row>
    <row r="2018" spans="2:23" x14ac:dyDescent="0.2">
      <c r="B2018" s="45"/>
      <c r="C2018" s="45"/>
      <c r="D2018" s="45"/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</row>
    <row r="2019" spans="2:23" x14ac:dyDescent="0.2">
      <c r="B2019" s="45"/>
      <c r="C2019" s="45"/>
      <c r="D2019" s="45"/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</row>
    <row r="2020" spans="2:23" x14ac:dyDescent="0.2">
      <c r="B2020" s="45"/>
      <c r="C2020" s="45"/>
      <c r="D2020" s="45"/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</row>
    <row r="2021" spans="2:23" x14ac:dyDescent="0.2">
      <c r="B2021" s="45"/>
      <c r="C2021" s="45"/>
      <c r="D2021" s="45"/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</row>
    <row r="2022" spans="2:23" x14ac:dyDescent="0.2">
      <c r="B2022" s="45"/>
      <c r="C2022" s="45"/>
      <c r="D2022" s="45"/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</row>
    <row r="2023" spans="2:23" x14ac:dyDescent="0.2">
      <c r="B2023" s="45"/>
      <c r="C2023" s="45"/>
      <c r="D2023" s="45"/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</row>
    <row r="2024" spans="2:23" x14ac:dyDescent="0.2">
      <c r="B2024" s="45"/>
      <c r="C2024" s="45"/>
      <c r="D2024" s="45"/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</row>
    <row r="2025" spans="2:23" x14ac:dyDescent="0.2">
      <c r="B2025" s="45"/>
      <c r="C2025" s="45"/>
      <c r="D2025" s="45"/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</row>
    <row r="2026" spans="2:23" x14ac:dyDescent="0.2">
      <c r="B2026" s="45"/>
      <c r="C2026" s="45"/>
      <c r="D2026" s="45"/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</row>
    <row r="2027" spans="2:23" x14ac:dyDescent="0.2">
      <c r="B2027" s="45"/>
      <c r="C2027" s="45"/>
      <c r="D2027" s="45"/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</row>
    <row r="2028" spans="2:23" x14ac:dyDescent="0.2">
      <c r="B2028" s="45"/>
      <c r="C2028" s="45"/>
      <c r="D2028" s="45"/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</row>
    <row r="2029" spans="2:23" x14ac:dyDescent="0.2">
      <c r="B2029" s="45"/>
      <c r="C2029" s="45"/>
      <c r="D2029" s="45"/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</row>
    <row r="2030" spans="2:23" x14ac:dyDescent="0.2">
      <c r="B2030" s="45"/>
      <c r="C2030" s="45"/>
      <c r="D2030" s="45"/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</row>
    <row r="2031" spans="2:23" x14ac:dyDescent="0.2">
      <c r="B2031" s="45"/>
      <c r="C2031" s="45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</row>
    <row r="2032" spans="2:23" x14ac:dyDescent="0.2">
      <c r="B2032" s="45"/>
      <c r="C2032" s="45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</row>
    <row r="2033" spans="2:23" x14ac:dyDescent="0.2">
      <c r="B2033" s="45"/>
      <c r="C2033" s="45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</row>
    <row r="2034" spans="2:23" x14ac:dyDescent="0.2">
      <c r="B2034" s="45"/>
      <c r="C2034" s="45"/>
      <c r="D2034" s="45"/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</row>
    <row r="2035" spans="2:23" x14ac:dyDescent="0.2">
      <c r="B2035" s="45"/>
      <c r="C2035" s="45"/>
      <c r="D2035" s="45"/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</row>
    <row r="2036" spans="2:23" x14ac:dyDescent="0.2">
      <c r="B2036" s="45"/>
      <c r="C2036" s="45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</row>
    <row r="2037" spans="2:23" x14ac:dyDescent="0.2">
      <c r="B2037" s="45"/>
      <c r="C2037" s="45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</row>
    <row r="2038" spans="2:23" x14ac:dyDescent="0.2">
      <c r="B2038" s="45"/>
      <c r="C2038" s="45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</row>
    <row r="2039" spans="2:23" x14ac:dyDescent="0.2">
      <c r="B2039" s="45"/>
      <c r="C2039" s="45"/>
      <c r="D2039" s="45"/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</row>
    <row r="2040" spans="2:23" x14ac:dyDescent="0.2">
      <c r="B2040" s="45"/>
      <c r="C2040" s="45"/>
      <c r="D2040" s="45"/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</row>
    <row r="2041" spans="2:23" x14ac:dyDescent="0.2">
      <c r="B2041" s="45"/>
      <c r="C2041" s="45"/>
      <c r="D2041" s="45"/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</row>
    <row r="2042" spans="2:23" x14ac:dyDescent="0.2">
      <c r="B2042" s="45"/>
      <c r="C2042" s="45"/>
      <c r="D2042" s="45"/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</row>
    <row r="2043" spans="2:23" x14ac:dyDescent="0.2">
      <c r="B2043" s="45"/>
      <c r="C2043" s="45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</row>
    <row r="2044" spans="2:23" x14ac:dyDescent="0.2">
      <c r="B2044" s="45"/>
      <c r="C2044" s="45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</row>
    <row r="2045" spans="2:23" x14ac:dyDescent="0.2">
      <c r="B2045" s="45"/>
      <c r="C2045" s="45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</row>
    <row r="2046" spans="2:23" x14ac:dyDescent="0.2">
      <c r="B2046" s="45"/>
      <c r="C2046" s="45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</row>
    <row r="2047" spans="2:23" x14ac:dyDescent="0.2">
      <c r="B2047" s="45"/>
      <c r="C2047" s="45"/>
      <c r="D2047" s="45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</row>
    <row r="2048" spans="2:23" x14ac:dyDescent="0.2">
      <c r="B2048" s="45"/>
      <c r="C2048" s="45"/>
      <c r="D2048" s="45"/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</row>
    <row r="2049" spans="2:23" x14ac:dyDescent="0.2">
      <c r="B2049" s="45"/>
      <c r="C2049" s="45"/>
      <c r="D2049" s="45"/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</row>
    <row r="2050" spans="2:23" x14ac:dyDescent="0.2">
      <c r="B2050" s="45"/>
      <c r="C2050" s="45"/>
      <c r="D2050" s="45"/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</row>
    <row r="2051" spans="2:23" x14ac:dyDescent="0.2">
      <c r="B2051" s="45"/>
      <c r="C2051" s="45"/>
      <c r="D2051" s="45"/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</row>
    <row r="2052" spans="2:23" x14ac:dyDescent="0.2">
      <c r="B2052" s="45"/>
      <c r="C2052" s="45"/>
      <c r="D2052" s="45"/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</row>
    <row r="2053" spans="2:23" x14ac:dyDescent="0.2">
      <c r="B2053" s="45"/>
      <c r="C2053" s="45"/>
      <c r="D2053" s="45"/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</row>
    <row r="2054" spans="2:23" x14ac:dyDescent="0.2">
      <c r="B2054" s="45"/>
      <c r="C2054" s="45"/>
      <c r="D2054" s="45"/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</row>
    <row r="2055" spans="2:23" x14ac:dyDescent="0.2">
      <c r="B2055" s="45"/>
      <c r="C2055" s="45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</row>
    <row r="2056" spans="2:23" x14ac:dyDescent="0.2">
      <c r="B2056" s="45"/>
      <c r="C2056" s="45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</row>
    <row r="2057" spans="2:23" x14ac:dyDescent="0.2">
      <c r="B2057" s="45"/>
      <c r="C2057" s="45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</row>
    <row r="2058" spans="2:23" x14ac:dyDescent="0.2">
      <c r="B2058" s="45"/>
      <c r="C2058" s="45"/>
      <c r="D2058" s="45"/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</row>
    <row r="2059" spans="2:23" x14ac:dyDescent="0.2">
      <c r="B2059" s="45"/>
      <c r="C2059" s="45"/>
      <c r="D2059" s="45"/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</row>
    <row r="2060" spans="2:23" x14ac:dyDescent="0.2">
      <c r="B2060" s="45"/>
      <c r="C2060" s="45"/>
      <c r="D2060" s="45"/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</row>
    <row r="2061" spans="2:23" x14ac:dyDescent="0.2">
      <c r="B2061" s="45"/>
      <c r="C2061" s="45"/>
      <c r="D2061" s="45"/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</row>
    <row r="2062" spans="2:23" x14ac:dyDescent="0.2">
      <c r="B2062" s="45"/>
      <c r="C2062" s="45"/>
      <c r="D2062" s="45"/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</row>
    <row r="2063" spans="2:23" x14ac:dyDescent="0.2">
      <c r="B2063" s="45"/>
      <c r="C2063" s="45"/>
      <c r="D2063" s="45"/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</row>
    <row r="2064" spans="2:23" x14ac:dyDescent="0.2">
      <c r="B2064" s="45"/>
      <c r="C2064" s="45"/>
      <c r="D2064" s="45"/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</row>
    <row r="2065" spans="2:23" x14ac:dyDescent="0.2">
      <c r="B2065" s="45"/>
      <c r="C2065" s="45"/>
      <c r="D2065" s="45"/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</row>
    <row r="2066" spans="2:23" x14ac:dyDescent="0.2">
      <c r="B2066" s="45"/>
      <c r="C2066" s="45"/>
      <c r="D2066" s="45"/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</row>
    <row r="2067" spans="2:23" x14ac:dyDescent="0.2">
      <c r="B2067" s="45"/>
      <c r="C2067" s="45"/>
      <c r="D2067" s="45"/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</row>
    <row r="2068" spans="2:23" x14ac:dyDescent="0.2">
      <c r="B2068" s="45"/>
      <c r="C2068" s="45"/>
      <c r="D2068" s="45"/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</row>
    <row r="2069" spans="2:23" x14ac:dyDescent="0.2">
      <c r="B2069" s="45"/>
      <c r="C2069" s="45"/>
      <c r="D2069" s="45"/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</row>
    <row r="2070" spans="2:23" x14ac:dyDescent="0.2">
      <c r="B2070" s="45"/>
      <c r="C2070" s="45"/>
      <c r="D2070" s="45"/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</row>
    <row r="2071" spans="2:23" x14ac:dyDescent="0.2">
      <c r="B2071" s="45"/>
      <c r="C2071" s="45"/>
      <c r="D2071" s="45"/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</row>
    <row r="2072" spans="2:23" x14ac:dyDescent="0.2">
      <c r="B2072" s="45"/>
      <c r="C2072" s="45"/>
      <c r="D2072" s="45"/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</row>
    <row r="2073" spans="2:23" x14ac:dyDescent="0.2">
      <c r="B2073" s="45"/>
      <c r="C2073" s="45"/>
      <c r="D2073" s="45"/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</row>
    <row r="2074" spans="2:23" x14ac:dyDescent="0.2">
      <c r="B2074" s="45"/>
      <c r="C2074" s="45"/>
      <c r="D2074" s="45"/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</row>
    <row r="2075" spans="2:23" x14ac:dyDescent="0.2">
      <c r="B2075" s="45"/>
      <c r="C2075" s="45"/>
      <c r="D2075" s="45"/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</row>
    <row r="2076" spans="2:23" x14ac:dyDescent="0.2">
      <c r="B2076" s="45"/>
      <c r="C2076" s="45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</row>
    <row r="2077" spans="2:23" x14ac:dyDescent="0.2">
      <c r="B2077" s="45"/>
      <c r="C2077" s="45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</row>
    <row r="2078" spans="2:23" x14ac:dyDescent="0.2">
      <c r="B2078" s="45"/>
      <c r="C2078" s="45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</row>
    <row r="2079" spans="2:23" x14ac:dyDescent="0.2">
      <c r="B2079" s="45"/>
      <c r="C2079" s="45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</row>
    <row r="2080" spans="2:23" x14ac:dyDescent="0.2">
      <c r="B2080" s="45"/>
      <c r="C2080" s="45"/>
      <c r="D2080" s="45"/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</row>
    <row r="2081" spans="2:23" x14ac:dyDescent="0.2">
      <c r="B2081" s="45"/>
      <c r="C2081" s="45"/>
      <c r="D2081" s="45"/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</row>
    <row r="2082" spans="2:23" x14ac:dyDescent="0.2">
      <c r="B2082" s="45"/>
      <c r="C2082" s="45"/>
      <c r="D2082" s="45"/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</row>
    <row r="2083" spans="2:23" x14ac:dyDescent="0.2">
      <c r="B2083" s="45"/>
      <c r="C2083" s="45"/>
      <c r="D2083" s="45"/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</row>
    <row r="2084" spans="2:23" x14ac:dyDescent="0.2">
      <c r="B2084" s="45"/>
      <c r="C2084" s="45"/>
      <c r="D2084" s="45"/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</row>
    <row r="2085" spans="2:23" x14ac:dyDescent="0.2">
      <c r="B2085" s="45"/>
      <c r="C2085" s="45"/>
      <c r="D2085" s="45"/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</row>
    <row r="2086" spans="2:23" x14ac:dyDescent="0.2">
      <c r="B2086" s="45"/>
      <c r="C2086" s="45"/>
      <c r="D2086" s="45"/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</row>
    <row r="2087" spans="2:23" x14ac:dyDescent="0.2">
      <c r="B2087" s="45"/>
      <c r="C2087" s="45"/>
      <c r="D2087" s="45"/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</row>
    <row r="2088" spans="2:23" x14ac:dyDescent="0.2">
      <c r="B2088" s="45"/>
      <c r="C2088" s="45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</row>
    <row r="2089" spans="2:23" x14ac:dyDescent="0.2">
      <c r="B2089" s="45"/>
      <c r="C2089" s="45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</row>
    <row r="2090" spans="2:23" x14ac:dyDescent="0.2">
      <c r="B2090" s="45"/>
      <c r="C2090" s="45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</row>
    <row r="2091" spans="2:23" x14ac:dyDescent="0.2">
      <c r="B2091" s="45"/>
      <c r="C2091" s="45"/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</row>
    <row r="2092" spans="2:23" x14ac:dyDescent="0.2">
      <c r="B2092" s="45"/>
      <c r="C2092" s="45"/>
      <c r="D2092" s="45"/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</row>
    <row r="2093" spans="2:23" x14ac:dyDescent="0.2">
      <c r="B2093" s="45"/>
      <c r="C2093" s="45"/>
      <c r="D2093" s="45"/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</row>
    <row r="2094" spans="2:23" x14ac:dyDescent="0.2">
      <c r="B2094" s="45"/>
      <c r="C2094" s="45"/>
      <c r="D2094" s="45"/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</row>
    <row r="2095" spans="2:23" x14ac:dyDescent="0.2">
      <c r="B2095" s="45"/>
      <c r="C2095" s="45"/>
      <c r="D2095" s="45"/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</row>
    <row r="2096" spans="2:23" x14ac:dyDescent="0.2">
      <c r="B2096" s="45"/>
      <c r="C2096" s="45"/>
      <c r="D2096" s="45"/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</row>
    <row r="2097" spans="2:23" x14ac:dyDescent="0.2">
      <c r="B2097" s="45"/>
      <c r="C2097" s="45"/>
      <c r="D2097" s="45"/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</row>
    <row r="2098" spans="2:23" x14ac:dyDescent="0.2">
      <c r="B2098" s="45"/>
      <c r="C2098" s="45"/>
      <c r="D2098" s="45"/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</row>
    <row r="2099" spans="2:23" x14ac:dyDescent="0.2">
      <c r="B2099" s="45"/>
      <c r="C2099" s="45"/>
      <c r="D2099" s="45"/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</row>
    <row r="2100" spans="2:23" x14ac:dyDescent="0.2">
      <c r="B2100" s="45"/>
      <c r="C2100" s="45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</row>
    <row r="2101" spans="2:23" x14ac:dyDescent="0.2">
      <c r="B2101" s="45"/>
      <c r="C2101" s="45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</row>
    <row r="2102" spans="2:23" x14ac:dyDescent="0.2">
      <c r="B2102" s="45"/>
      <c r="C2102" s="45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</row>
    <row r="2103" spans="2:23" x14ac:dyDescent="0.2">
      <c r="B2103" s="45"/>
      <c r="C2103" s="45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</row>
    <row r="2104" spans="2:23" x14ac:dyDescent="0.2">
      <c r="B2104" s="45"/>
      <c r="C2104" s="45"/>
      <c r="D2104" s="45"/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</row>
    <row r="2105" spans="2:23" x14ac:dyDescent="0.2">
      <c r="B2105" s="45"/>
      <c r="C2105" s="45"/>
      <c r="D2105" s="45"/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</row>
    <row r="2106" spans="2:23" x14ac:dyDescent="0.2">
      <c r="B2106" s="45"/>
      <c r="C2106" s="45"/>
      <c r="D2106" s="45"/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</row>
    <row r="2107" spans="2:23" x14ac:dyDescent="0.2">
      <c r="B2107" s="45"/>
      <c r="C2107" s="45"/>
      <c r="D2107" s="45"/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</row>
    <row r="2108" spans="2:23" x14ac:dyDescent="0.2">
      <c r="B2108" s="45"/>
      <c r="C2108" s="45"/>
      <c r="D2108" s="45"/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</row>
    <row r="2109" spans="2:23" x14ac:dyDescent="0.2">
      <c r="B2109" s="45"/>
      <c r="C2109" s="45"/>
      <c r="D2109" s="45"/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</row>
    <row r="2110" spans="2:23" x14ac:dyDescent="0.2">
      <c r="B2110" s="45"/>
      <c r="C2110" s="45"/>
      <c r="D2110" s="45"/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</row>
    <row r="2111" spans="2:23" x14ac:dyDescent="0.2">
      <c r="B2111" s="45"/>
      <c r="C2111" s="45"/>
      <c r="D2111" s="45"/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</row>
    <row r="2112" spans="2:23" x14ac:dyDescent="0.2">
      <c r="B2112" s="45"/>
      <c r="C2112" s="45"/>
      <c r="D2112" s="45"/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</row>
    <row r="2113" spans="2:23" x14ac:dyDescent="0.2">
      <c r="B2113" s="45"/>
      <c r="C2113" s="45"/>
      <c r="D2113" s="45"/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</row>
    <row r="2114" spans="2:23" x14ac:dyDescent="0.2">
      <c r="B2114" s="45"/>
      <c r="C2114" s="45"/>
      <c r="D2114" s="45"/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</row>
    <row r="2115" spans="2:23" x14ac:dyDescent="0.2">
      <c r="B2115" s="45"/>
      <c r="C2115" s="45"/>
      <c r="D2115" s="45"/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</row>
    <row r="2116" spans="2:23" x14ac:dyDescent="0.2">
      <c r="B2116" s="45"/>
      <c r="C2116" s="45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</row>
    <row r="2117" spans="2:23" x14ac:dyDescent="0.2">
      <c r="B2117" s="45"/>
      <c r="C2117" s="45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</row>
    <row r="2118" spans="2:23" x14ac:dyDescent="0.2">
      <c r="B2118" s="45"/>
      <c r="C2118" s="45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</row>
    <row r="2119" spans="2:23" x14ac:dyDescent="0.2">
      <c r="B2119" s="45"/>
      <c r="C2119" s="45"/>
      <c r="D2119" s="45"/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</row>
    <row r="2120" spans="2:23" x14ac:dyDescent="0.2">
      <c r="B2120" s="45"/>
      <c r="C2120" s="45"/>
      <c r="D2120" s="45"/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</row>
    <row r="2121" spans="2:23" x14ac:dyDescent="0.2">
      <c r="B2121" s="45"/>
      <c r="C2121" s="45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</row>
    <row r="2122" spans="2:23" x14ac:dyDescent="0.2">
      <c r="B2122" s="45"/>
      <c r="C2122" s="45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</row>
    <row r="2123" spans="2:23" x14ac:dyDescent="0.2">
      <c r="B2123" s="45"/>
      <c r="C2123" s="45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</row>
    <row r="2124" spans="2:23" x14ac:dyDescent="0.2">
      <c r="B2124" s="45"/>
      <c r="C2124" s="45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</row>
    <row r="2125" spans="2:23" x14ac:dyDescent="0.2">
      <c r="B2125" s="45"/>
      <c r="C2125" s="45"/>
      <c r="D2125" s="45"/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</row>
    <row r="2126" spans="2:23" x14ac:dyDescent="0.2">
      <c r="B2126" s="45"/>
      <c r="C2126" s="45"/>
      <c r="D2126" s="45"/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</row>
    <row r="2127" spans="2:23" x14ac:dyDescent="0.2">
      <c r="B2127" s="45"/>
      <c r="C2127" s="45"/>
      <c r="D2127" s="45"/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</row>
    <row r="2128" spans="2:23" x14ac:dyDescent="0.2">
      <c r="B2128" s="45"/>
      <c r="C2128" s="45"/>
      <c r="D2128" s="45"/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</row>
    <row r="2129" spans="2:23" x14ac:dyDescent="0.2">
      <c r="B2129" s="45"/>
      <c r="C2129" s="45"/>
      <c r="D2129" s="45"/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</row>
    <row r="2130" spans="2:23" x14ac:dyDescent="0.2">
      <c r="B2130" s="45"/>
      <c r="C2130" s="45"/>
      <c r="D2130" s="45"/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</row>
    <row r="2131" spans="2:23" x14ac:dyDescent="0.2">
      <c r="B2131" s="45"/>
      <c r="C2131" s="45"/>
      <c r="D2131" s="45"/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</row>
    <row r="2132" spans="2:23" x14ac:dyDescent="0.2">
      <c r="B2132" s="45"/>
      <c r="C2132" s="45"/>
      <c r="D2132" s="45"/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</row>
    <row r="2133" spans="2:23" x14ac:dyDescent="0.2">
      <c r="B2133" s="45"/>
      <c r="C2133" s="45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</row>
    <row r="2134" spans="2:23" x14ac:dyDescent="0.2">
      <c r="B2134" s="45"/>
      <c r="C2134" s="45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</row>
    <row r="2135" spans="2:23" x14ac:dyDescent="0.2">
      <c r="B2135" s="45"/>
      <c r="C2135" s="45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</row>
    <row r="2136" spans="2:23" x14ac:dyDescent="0.2">
      <c r="B2136" s="45"/>
      <c r="C2136" s="45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</row>
    <row r="2137" spans="2:23" x14ac:dyDescent="0.2">
      <c r="B2137" s="45"/>
      <c r="C2137" s="45"/>
      <c r="D2137" s="45"/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</row>
    <row r="2138" spans="2:23" x14ac:dyDescent="0.2">
      <c r="B2138" s="45"/>
      <c r="C2138" s="45"/>
      <c r="D2138" s="45"/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</row>
    <row r="2139" spans="2:23" x14ac:dyDescent="0.2">
      <c r="B2139" s="45"/>
      <c r="C2139" s="45"/>
      <c r="D2139" s="45"/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</row>
    <row r="2140" spans="2:23" x14ac:dyDescent="0.2">
      <c r="B2140" s="45"/>
      <c r="C2140" s="45"/>
      <c r="D2140" s="45"/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</row>
    <row r="2141" spans="2:23" x14ac:dyDescent="0.2">
      <c r="B2141" s="45"/>
      <c r="C2141" s="45"/>
      <c r="D2141" s="45"/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</row>
    <row r="2142" spans="2:23" x14ac:dyDescent="0.2">
      <c r="B2142" s="45"/>
      <c r="C2142" s="45"/>
      <c r="D2142" s="45"/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</row>
    <row r="2143" spans="2:23" x14ac:dyDescent="0.2">
      <c r="B2143" s="45"/>
      <c r="C2143" s="45"/>
      <c r="D2143" s="45"/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</row>
    <row r="2144" spans="2:23" x14ac:dyDescent="0.2">
      <c r="B2144" s="45"/>
      <c r="C2144" s="45"/>
      <c r="D2144" s="45"/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</row>
    <row r="2145" spans="2:23" x14ac:dyDescent="0.2">
      <c r="B2145" s="45"/>
      <c r="C2145" s="45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</row>
    <row r="2146" spans="2:23" x14ac:dyDescent="0.2">
      <c r="B2146" s="45"/>
      <c r="C2146" s="45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</row>
    <row r="2147" spans="2:23" x14ac:dyDescent="0.2">
      <c r="B2147" s="45"/>
      <c r="C2147" s="45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</row>
    <row r="2148" spans="2:23" x14ac:dyDescent="0.2">
      <c r="B2148" s="45"/>
      <c r="C2148" s="45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</row>
    <row r="2149" spans="2:23" x14ac:dyDescent="0.2">
      <c r="B2149" s="45"/>
      <c r="C2149" s="45"/>
      <c r="D2149" s="45"/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</row>
    <row r="2150" spans="2:23" x14ac:dyDescent="0.2">
      <c r="B2150" s="45"/>
      <c r="C2150" s="45"/>
      <c r="D2150" s="45"/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</row>
    <row r="2151" spans="2:23" x14ac:dyDescent="0.2">
      <c r="B2151" s="45"/>
      <c r="C2151" s="45"/>
      <c r="D2151" s="45"/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</row>
    <row r="2152" spans="2:23" x14ac:dyDescent="0.2">
      <c r="B2152" s="45"/>
      <c r="C2152" s="45"/>
      <c r="D2152" s="45"/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</row>
    <row r="2153" spans="2:23" x14ac:dyDescent="0.2">
      <c r="B2153" s="45"/>
      <c r="C2153" s="45"/>
      <c r="D2153" s="45"/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</row>
    <row r="2154" spans="2:23" x14ac:dyDescent="0.2">
      <c r="B2154" s="45"/>
      <c r="C2154" s="45"/>
      <c r="D2154" s="45"/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</row>
    <row r="2155" spans="2:23" x14ac:dyDescent="0.2">
      <c r="B2155" s="45"/>
      <c r="C2155" s="45"/>
      <c r="D2155" s="45"/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</row>
    <row r="2156" spans="2:23" x14ac:dyDescent="0.2">
      <c r="B2156" s="45"/>
      <c r="C2156" s="45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</row>
    <row r="2157" spans="2:23" x14ac:dyDescent="0.2">
      <c r="B2157" s="45"/>
      <c r="C2157" s="45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</row>
    <row r="2158" spans="2:23" x14ac:dyDescent="0.2">
      <c r="B2158" s="45"/>
      <c r="C2158" s="45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</row>
    <row r="2159" spans="2:23" x14ac:dyDescent="0.2">
      <c r="B2159" s="45"/>
      <c r="C2159" s="45"/>
      <c r="D2159" s="45"/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</row>
    <row r="2160" spans="2:23" x14ac:dyDescent="0.2">
      <c r="B2160" s="45"/>
      <c r="C2160" s="45"/>
      <c r="D2160" s="45"/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</row>
    <row r="2161" spans="2:23" x14ac:dyDescent="0.2">
      <c r="B2161" s="45"/>
      <c r="C2161" s="45"/>
      <c r="D2161" s="45"/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</row>
    <row r="2162" spans="2:23" x14ac:dyDescent="0.2">
      <c r="B2162" s="45"/>
      <c r="C2162" s="45"/>
      <c r="D2162" s="45"/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</row>
    <row r="2163" spans="2:23" x14ac:dyDescent="0.2">
      <c r="B2163" s="45"/>
      <c r="C2163" s="45"/>
      <c r="D2163" s="45"/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</row>
    <row r="2164" spans="2:23" x14ac:dyDescent="0.2">
      <c r="B2164" s="45"/>
      <c r="C2164" s="45"/>
      <c r="D2164" s="45"/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</row>
    <row r="2165" spans="2:23" x14ac:dyDescent="0.2">
      <c r="B2165" s="45"/>
      <c r="C2165" s="45"/>
      <c r="D2165" s="45"/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</row>
    <row r="2166" spans="2:23" x14ac:dyDescent="0.2">
      <c r="B2166" s="45"/>
      <c r="C2166" s="45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</row>
    <row r="2167" spans="2:23" x14ac:dyDescent="0.2">
      <c r="B2167" s="45"/>
      <c r="C2167" s="45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</row>
    <row r="2168" spans="2:23" x14ac:dyDescent="0.2">
      <c r="B2168" s="45"/>
      <c r="C2168" s="45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</row>
    <row r="2169" spans="2:23" x14ac:dyDescent="0.2">
      <c r="B2169" s="45"/>
      <c r="C2169" s="45"/>
      <c r="D2169" s="45"/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</row>
    <row r="2170" spans="2:23" x14ac:dyDescent="0.2">
      <c r="B2170" s="45"/>
      <c r="C2170" s="45"/>
      <c r="D2170" s="45"/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</row>
    <row r="2171" spans="2:23" x14ac:dyDescent="0.2">
      <c r="B2171" s="45"/>
      <c r="C2171" s="45"/>
      <c r="D2171" s="45"/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</row>
    <row r="2172" spans="2:23" x14ac:dyDescent="0.2">
      <c r="B2172" s="45"/>
      <c r="C2172" s="45"/>
      <c r="D2172" s="45"/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</row>
    <row r="2173" spans="2:23" x14ac:dyDescent="0.2">
      <c r="B2173" s="45"/>
      <c r="C2173" s="45"/>
      <c r="D2173" s="45"/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</row>
    <row r="2174" spans="2:23" x14ac:dyDescent="0.2">
      <c r="B2174" s="45"/>
      <c r="C2174" s="45"/>
      <c r="D2174" s="45"/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</row>
    <row r="2175" spans="2:23" x14ac:dyDescent="0.2">
      <c r="B2175" s="45"/>
      <c r="C2175" s="45"/>
      <c r="D2175" s="45"/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</row>
    <row r="2176" spans="2:23" x14ac:dyDescent="0.2">
      <c r="B2176" s="45"/>
      <c r="C2176" s="45"/>
      <c r="D2176" s="45"/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</row>
    <row r="2177" spans="2:23" x14ac:dyDescent="0.2">
      <c r="B2177" s="45"/>
      <c r="C2177" s="45"/>
      <c r="D2177" s="45"/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</row>
    <row r="2178" spans="2:23" x14ac:dyDescent="0.2">
      <c r="B2178" s="45"/>
      <c r="C2178" s="45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</row>
    <row r="2179" spans="2:23" x14ac:dyDescent="0.2">
      <c r="B2179" s="45"/>
      <c r="C2179" s="45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</row>
    <row r="2180" spans="2:23" x14ac:dyDescent="0.2">
      <c r="B2180" s="45"/>
      <c r="C2180" s="45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</row>
    <row r="2181" spans="2:23" x14ac:dyDescent="0.2">
      <c r="B2181" s="45"/>
      <c r="C2181" s="45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</row>
    <row r="2182" spans="2:23" x14ac:dyDescent="0.2">
      <c r="B2182" s="45"/>
      <c r="C2182" s="45"/>
      <c r="D2182" s="45"/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</row>
    <row r="2183" spans="2:23" x14ac:dyDescent="0.2">
      <c r="B2183" s="45"/>
      <c r="C2183" s="45"/>
      <c r="D2183" s="45"/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</row>
    <row r="2184" spans="2:23" x14ac:dyDescent="0.2">
      <c r="B2184" s="45"/>
      <c r="C2184" s="45"/>
      <c r="D2184" s="45"/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</row>
    <row r="2185" spans="2:23" x14ac:dyDescent="0.2">
      <c r="B2185" s="45"/>
      <c r="C2185" s="45"/>
      <c r="D2185" s="45"/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</row>
    <row r="2186" spans="2:23" x14ac:dyDescent="0.2">
      <c r="B2186" s="45"/>
      <c r="C2186" s="45"/>
      <c r="D2186" s="45"/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</row>
    <row r="2187" spans="2:23" x14ac:dyDescent="0.2">
      <c r="B2187" s="45"/>
      <c r="C2187" s="45"/>
      <c r="D2187" s="45"/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</row>
    <row r="2188" spans="2:23" x14ac:dyDescent="0.2">
      <c r="B2188" s="45"/>
      <c r="C2188" s="45"/>
      <c r="D2188" s="45"/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</row>
    <row r="2189" spans="2:23" x14ac:dyDescent="0.2">
      <c r="B2189" s="45"/>
      <c r="C2189" s="45"/>
      <c r="D2189" s="45"/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</row>
    <row r="2190" spans="2:23" x14ac:dyDescent="0.2">
      <c r="B2190" s="45"/>
      <c r="C2190" s="45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</row>
    <row r="2191" spans="2:23" x14ac:dyDescent="0.2">
      <c r="B2191" s="45"/>
      <c r="C2191" s="45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</row>
    <row r="2192" spans="2:23" x14ac:dyDescent="0.2">
      <c r="B2192" s="45"/>
      <c r="C2192" s="45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</row>
    <row r="2193" spans="2:23" x14ac:dyDescent="0.2">
      <c r="B2193" s="45"/>
      <c r="C2193" s="45"/>
      <c r="D2193" s="45"/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</row>
    <row r="2194" spans="2:23" x14ac:dyDescent="0.2">
      <c r="B2194" s="45"/>
      <c r="C2194" s="45"/>
      <c r="D2194" s="45"/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</row>
    <row r="2195" spans="2:23" x14ac:dyDescent="0.2">
      <c r="B2195" s="45"/>
      <c r="C2195" s="45"/>
      <c r="D2195" s="45"/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</row>
    <row r="2196" spans="2:23" x14ac:dyDescent="0.2">
      <c r="B2196" s="45"/>
      <c r="C2196" s="45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</row>
    <row r="2197" spans="2:23" x14ac:dyDescent="0.2">
      <c r="B2197" s="45"/>
      <c r="C2197" s="45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</row>
    <row r="2198" spans="2:23" x14ac:dyDescent="0.2">
      <c r="B2198" s="45"/>
      <c r="C2198" s="45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</row>
    <row r="2199" spans="2:23" x14ac:dyDescent="0.2">
      <c r="B2199" s="45"/>
      <c r="C2199" s="45"/>
      <c r="D2199" s="45"/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</row>
    <row r="2200" spans="2:23" x14ac:dyDescent="0.2">
      <c r="B2200" s="45"/>
      <c r="C2200" s="45"/>
      <c r="D2200" s="45"/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</row>
    <row r="2201" spans="2:23" x14ac:dyDescent="0.2">
      <c r="B2201" s="45"/>
      <c r="C2201" s="45"/>
      <c r="D2201" s="45"/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</row>
    <row r="2202" spans="2:23" x14ac:dyDescent="0.2">
      <c r="B2202" s="45"/>
      <c r="C2202" s="45"/>
      <c r="D2202" s="45"/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</row>
    <row r="2203" spans="2:23" x14ac:dyDescent="0.2">
      <c r="B2203" s="45"/>
      <c r="C2203" s="45"/>
      <c r="D2203" s="45"/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</row>
    <row r="2204" spans="2:23" x14ac:dyDescent="0.2">
      <c r="B2204" s="45"/>
      <c r="C2204" s="45"/>
      <c r="D2204" s="45"/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</row>
    <row r="2205" spans="2:23" x14ac:dyDescent="0.2">
      <c r="B2205" s="45"/>
      <c r="C2205" s="45"/>
      <c r="D2205" s="45"/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</row>
    <row r="2206" spans="2:23" x14ac:dyDescent="0.2">
      <c r="B2206" s="45"/>
      <c r="C2206" s="45"/>
      <c r="D2206" s="45"/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</row>
    <row r="2207" spans="2:23" x14ac:dyDescent="0.2">
      <c r="B2207" s="45"/>
      <c r="C2207" s="45"/>
      <c r="D2207" s="45"/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</row>
    <row r="2208" spans="2:23" x14ac:dyDescent="0.2">
      <c r="B2208" s="45"/>
      <c r="C2208" s="45"/>
      <c r="D2208" s="45"/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</row>
    <row r="2209" spans="2:23" x14ac:dyDescent="0.2">
      <c r="B2209" s="45"/>
      <c r="C2209" s="45"/>
      <c r="D2209" s="45"/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</row>
    <row r="2210" spans="2:23" x14ac:dyDescent="0.2">
      <c r="B2210" s="45"/>
      <c r="C2210" s="45"/>
      <c r="D2210" s="45"/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</row>
    <row r="2211" spans="2:23" x14ac:dyDescent="0.2">
      <c r="B2211" s="45"/>
      <c r="C2211" s="45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</row>
    <row r="2212" spans="2:23" x14ac:dyDescent="0.2">
      <c r="B2212" s="45"/>
      <c r="C2212" s="45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</row>
    <row r="2213" spans="2:23" x14ac:dyDescent="0.2">
      <c r="B2213" s="45"/>
      <c r="C2213" s="45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</row>
    <row r="2214" spans="2:23" x14ac:dyDescent="0.2">
      <c r="B2214" s="45"/>
      <c r="C2214" s="45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</row>
    <row r="2215" spans="2:23" x14ac:dyDescent="0.2">
      <c r="B2215" s="45"/>
      <c r="C2215" s="45"/>
      <c r="D2215" s="45"/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</row>
    <row r="2216" spans="2:23" x14ac:dyDescent="0.2">
      <c r="B2216" s="45"/>
      <c r="C2216" s="45"/>
      <c r="D2216" s="45"/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</row>
    <row r="2217" spans="2:23" x14ac:dyDescent="0.2">
      <c r="B2217" s="45"/>
      <c r="C2217" s="45"/>
      <c r="D2217" s="45"/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</row>
    <row r="2218" spans="2:23" x14ac:dyDescent="0.2">
      <c r="B2218" s="45"/>
      <c r="C2218" s="45"/>
      <c r="D2218" s="45"/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</row>
    <row r="2219" spans="2:23" x14ac:dyDescent="0.2">
      <c r="B2219" s="45"/>
      <c r="C2219" s="45"/>
      <c r="D2219" s="45"/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</row>
    <row r="2220" spans="2:23" x14ac:dyDescent="0.2">
      <c r="B2220" s="45"/>
      <c r="C2220" s="45"/>
      <c r="D2220" s="45"/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</row>
    <row r="2221" spans="2:23" x14ac:dyDescent="0.2">
      <c r="B2221" s="45"/>
      <c r="C2221" s="45"/>
      <c r="D2221" s="45"/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</row>
    <row r="2222" spans="2:23" x14ac:dyDescent="0.2">
      <c r="B2222" s="45"/>
      <c r="C2222" s="45"/>
      <c r="D2222" s="45"/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</row>
    <row r="2223" spans="2:23" x14ac:dyDescent="0.2">
      <c r="B2223" s="45"/>
      <c r="C2223" s="45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</row>
    <row r="2224" spans="2:23" x14ac:dyDescent="0.2">
      <c r="B2224" s="45"/>
      <c r="C2224" s="45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</row>
    <row r="2225" spans="2:23" x14ac:dyDescent="0.2">
      <c r="B2225" s="45"/>
      <c r="C2225" s="45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</row>
    <row r="2226" spans="2:23" x14ac:dyDescent="0.2">
      <c r="B2226" s="45"/>
      <c r="C2226" s="45"/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</row>
    <row r="2227" spans="2:23" x14ac:dyDescent="0.2">
      <c r="B2227" s="45"/>
      <c r="C2227" s="45"/>
      <c r="D2227" s="45"/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</row>
    <row r="2228" spans="2:23" x14ac:dyDescent="0.2">
      <c r="B2228" s="45"/>
      <c r="C2228" s="45"/>
      <c r="D2228" s="45"/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</row>
    <row r="2229" spans="2:23" x14ac:dyDescent="0.2">
      <c r="B2229" s="45"/>
      <c r="C2229" s="45"/>
      <c r="D2229" s="45"/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</row>
    <row r="2230" spans="2:23" x14ac:dyDescent="0.2">
      <c r="B2230" s="45"/>
      <c r="C2230" s="45"/>
      <c r="D2230" s="45"/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</row>
    <row r="2231" spans="2:23" x14ac:dyDescent="0.2">
      <c r="B2231" s="45"/>
      <c r="C2231" s="45"/>
      <c r="D2231" s="45"/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</row>
    <row r="2232" spans="2:23" x14ac:dyDescent="0.2">
      <c r="B2232" s="45"/>
      <c r="C2232" s="45"/>
      <c r="D2232" s="45"/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</row>
    <row r="2233" spans="2:23" x14ac:dyDescent="0.2">
      <c r="B2233" s="45"/>
      <c r="C2233" s="45"/>
      <c r="D2233" s="45"/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</row>
    <row r="2234" spans="2:23" x14ac:dyDescent="0.2">
      <c r="B2234" s="45"/>
      <c r="C2234" s="45"/>
      <c r="D2234" s="45"/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</row>
    <row r="2235" spans="2:23" x14ac:dyDescent="0.2">
      <c r="B2235" s="45"/>
      <c r="C2235" s="45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</row>
    <row r="2236" spans="2:23" x14ac:dyDescent="0.2">
      <c r="B2236" s="45"/>
      <c r="C2236" s="45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</row>
    <row r="2237" spans="2:23" x14ac:dyDescent="0.2">
      <c r="B2237" s="45"/>
      <c r="C2237" s="45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</row>
    <row r="2238" spans="2:23" x14ac:dyDescent="0.2">
      <c r="B2238" s="45"/>
      <c r="C2238" s="45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</row>
    <row r="2239" spans="2:23" x14ac:dyDescent="0.2">
      <c r="B2239" s="45"/>
      <c r="C2239" s="45"/>
      <c r="D2239" s="45"/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</row>
    <row r="2240" spans="2:23" x14ac:dyDescent="0.2">
      <c r="B2240" s="45"/>
      <c r="C2240" s="45"/>
      <c r="D2240" s="45"/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</row>
    <row r="2241" spans="2:23" x14ac:dyDescent="0.2">
      <c r="B2241" s="45"/>
      <c r="C2241" s="45"/>
      <c r="D2241" s="45"/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</row>
    <row r="2242" spans="2:23" x14ac:dyDescent="0.2">
      <c r="B2242" s="45"/>
      <c r="C2242" s="45"/>
      <c r="D2242" s="45"/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</row>
    <row r="2243" spans="2:23" x14ac:dyDescent="0.2">
      <c r="B2243" s="45"/>
      <c r="C2243" s="45"/>
      <c r="D2243" s="45"/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</row>
    <row r="2244" spans="2:23" x14ac:dyDescent="0.2">
      <c r="B2244" s="45"/>
      <c r="C2244" s="45"/>
      <c r="D2244" s="45"/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</row>
    <row r="2245" spans="2:23" x14ac:dyDescent="0.2">
      <c r="B2245" s="45"/>
      <c r="C2245" s="45"/>
      <c r="D2245" s="45"/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</row>
    <row r="2246" spans="2:23" x14ac:dyDescent="0.2">
      <c r="B2246" s="45"/>
      <c r="C2246" s="45"/>
      <c r="D2246" s="45"/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</row>
    <row r="2247" spans="2:23" x14ac:dyDescent="0.2">
      <c r="B2247" s="45"/>
      <c r="C2247" s="45"/>
      <c r="D2247" s="45"/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</row>
    <row r="2248" spans="2:23" x14ac:dyDescent="0.2">
      <c r="B2248" s="45"/>
      <c r="C2248" s="45"/>
      <c r="D2248" s="45"/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</row>
    <row r="2249" spans="2:23" x14ac:dyDescent="0.2">
      <c r="B2249" s="45"/>
      <c r="C2249" s="45"/>
      <c r="D2249" s="45"/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</row>
    <row r="2250" spans="2:23" x14ac:dyDescent="0.2">
      <c r="B2250" s="45"/>
      <c r="C2250" s="45"/>
      <c r="D2250" s="45"/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</row>
    <row r="2251" spans="2:23" x14ac:dyDescent="0.2">
      <c r="B2251" s="45"/>
      <c r="C2251" s="45"/>
      <c r="D2251" s="45"/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</row>
    <row r="2252" spans="2:23" x14ac:dyDescent="0.2">
      <c r="B2252" s="45"/>
      <c r="C2252" s="45"/>
      <c r="D2252" s="45"/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</row>
    <row r="2253" spans="2:23" x14ac:dyDescent="0.2">
      <c r="B2253" s="45"/>
      <c r="C2253" s="45"/>
      <c r="D2253" s="45"/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</row>
    <row r="2254" spans="2:23" x14ac:dyDescent="0.2">
      <c r="B2254" s="45"/>
      <c r="C2254" s="45"/>
      <c r="D2254" s="45"/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</row>
    <row r="2255" spans="2:23" x14ac:dyDescent="0.2">
      <c r="B2255" s="45"/>
      <c r="C2255" s="45"/>
      <c r="D2255" s="45"/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</row>
    <row r="2256" spans="2:23" x14ac:dyDescent="0.2">
      <c r="B2256" s="45"/>
      <c r="C2256" s="45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</row>
    <row r="2257" spans="2:23" x14ac:dyDescent="0.2">
      <c r="B2257" s="45"/>
      <c r="C2257" s="45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</row>
    <row r="2258" spans="2:23" x14ac:dyDescent="0.2">
      <c r="B2258" s="45"/>
      <c r="C2258" s="45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</row>
    <row r="2259" spans="2:23" x14ac:dyDescent="0.2">
      <c r="B2259" s="45"/>
      <c r="C2259" s="45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</row>
    <row r="2260" spans="2:23" x14ac:dyDescent="0.2">
      <c r="B2260" s="45"/>
      <c r="C2260" s="45"/>
      <c r="D2260" s="45"/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</row>
    <row r="2261" spans="2:23" x14ac:dyDescent="0.2">
      <c r="B2261" s="45"/>
      <c r="C2261" s="45"/>
      <c r="D2261" s="45"/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</row>
    <row r="2262" spans="2:23" x14ac:dyDescent="0.2">
      <c r="B2262" s="45"/>
      <c r="C2262" s="45"/>
      <c r="D2262" s="45"/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</row>
    <row r="2263" spans="2:23" x14ac:dyDescent="0.2">
      <c r="B2263" s="45"/>
      <c r="C2263" s="45"/>
      <c r="D2263" s="45"/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</row>
    <row r="2264" spans="2:23" x14ac:dyDescent="0.2">
      <c r="B2264" s="45"/>
      <c r="C2264" s="45"/>
      <c r="D2264" s="45"/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</row>
    <row r="2265" spans="2:23" x14ac:dyDescent="0.2">
      <c r="B2265" s="45"/>
      <c r="C2265" s="45"/>
      <c r="D2265" s="45"/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</row>
    <row r="2266" spans="2:23" x14ac:dyDescent="0.2">
      <c r="B2266" s="45"/>
      <c r="C2266" s="45"/>
      <c r="D2266" s="45"/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</row>
    <row r="2267" spans="2:23" x14ac:dyDescent="0.2">
      <c r="B2267" s="45"/>
      <c r="C2267" s="45"/>
      <c r="D2267" s="45"/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</row>
    <row r="2268" spans="2:23" x14ac:dyDescent="0.2">
      <c r="B2268" s="45"/>
      <c r="C2268" s="45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</row>
    <row r="2269" spans="2:23" x14ac:dyDescent="0.2">
      <c r="B2269" s="45"/>
      <c r="C2269" s="45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</row>
    <row r="2270" spans="2:23" x14ac:dyDescent="0.2">
      <c r="B2270" s="45"/>
      <c r="C2270" s="45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</row>
    <row r="2271" spans="2:23" x14ac:dyDescent="0.2">
      <c r="B2271" s="45"/>
      <c r="C2271" s="45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</row>
    <row r="2272" spans="2:23" x14ac:dyDescent="0.2">
      <c r="B2272" s="45"/>
      <c r="C2272" s="45"/>
      <c r="D2272" s="45"/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</row>
    <row r="2273" spans="2:23" x14ac:dyDescent="0.2">
      <c r="B2273" s="45"/>
      <c r="C2273" s="45"/>
      <c r="D2273" s="45"/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</row>
    <row r="2274" spans="2:23" x14ac:dyDescent="0.2">
      <c r="B2274" s="45"/>
      <c r="C2274" s="45"/>
      <c r="D2274" s="45"/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</row>
    <row r="2275" spans="2:23" x14ac:dyDescent="0.2">
      <c r="B2275" s="45"/>
      <c r="C2275" s="45"/>
      <c r="D2275" s="45"/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</row>
    <row r="2276" spans="2:23" x14ac:dyDescent="0.2">
      <c r="B2276" s="45"/>
      <c r="C2276" s="45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</row>
    <row r="2277" spans="2:23" x14ac:dyDescent="0.2">
      <c r="B2277" s="45"/>
      <c r="C2277" s="45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</row>
    <row r="2278" spans="2:23" x14ac:dyDescent="0.2">
      <c r="B2278" s="45"/>
      <c r="C2278" s="45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</row>
    <row r="2279" spans="2:23" x14ac:dyDescent="0.2">
      <c r="B2279" s="45"/>
      <c r="C2279" s="45"/>
      <c r="D2279" s="45"/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</row>
    <row r="2280" spans="2:23" x14ac:dyDescent="0.2">
      <c r="B2280" s="45"/>
      <c r="C2280" s="45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</row>
    <row r="2281" spans="2:23" x14ac:dyDescent="0.2">
      <c r="B2281" s="45"/>
      <c r="C2281" s="45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</row>
    <row r="2282" spans="2:23" x14ac:dyDescent="0.2">
      <c r="B2282" s="45"/>
      <c r="C2282" s="45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</row>
    <row r="2283" spans="2:23" x14ac:dyDescent="0.2">
      <c r="B2283" s="45"/>
      <c r="C2283" s="45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</row>
    <row r="2284" spans="2:23" x14ac:dyDescent="0.2">
      <c r="B2284" s="45"/>
      <c r="C2284" s="45"/>
      <c r="D2284" s="45"/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</row>
    <row r="2285" spans="2:23" x14ac:dyDescent="0.2">
      <c r="B2285" s="45"/>
      <c r="C2285" s="45"/>
      <c r="D2285" s="45"/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</row>
    <row r="2286" spans="2:23" x14ac:dyDescent="0.2">
      <c r="B2286" s="45"/>
      <c r="C2286" s="45"/>
      <c r="D2286" s="45"/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</row>
    <row r="2287" spans="2:23" x14ac:dyDescent="0.2">
      <c r="B2287" s="45"/>
      <c r="C2287" s="45"/>
      <c r="D2287" s="45"/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</row>
    <row r="2288" spans="2:23" x14ac:dyDescent="0.2">
      <c r="B2288" s="45"/>
      <c r="C2288" s="45"/>
      <c r="D2288" s="45"/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</row>
    <row r="2289" spans="2:23" x14ac:dyDescent="0.2">
      <c r="B2289" s="45"/>
      <c r="C2289" s="45"/>
      <c r="D2289" s="45"/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</row>
    <row r="2290" spans="2:23" x14ac:dyDescent="0.2">
      <c r="B2290" s="45"/>
      <c r="C2290" s="45"/>
      <c r="D2290" s="45"/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</row>
    <row r="2291" spans="2:23" x14ac:dyDescent="0.2">
      <c r="B2291" s="45"/>
      <c r="C2291" s="45"/>
      <c r="D2291" s="45"/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</row>
    <row r="2292" spans="2:23" x14ac:dyDescent="0.2">
      <c r="B2292" s="45"/>
      <c r="C2292" s="45"/>
      <c r="D2292" s="45"/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</row>
    <row r="2293" spans="2:23" x14ac:dyDescent="0.2">
      <c r="B2293" s="45"/>
      <c r="C2293" s="45"/>
      <c r="D2293" s="45"/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</row>
    <row r="2294" spans="2:23" x14ac:dyDescent="0.2">
      <c r="B2294" s="45"/>
      <c r="C2294" s="45"/>
      <c r="D2294" s="45"/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</row>
    <row r="2295" spans="2:23" x14ac:dyDescent="0.2">
      <c r="B2295" s="45"/>
      <c r="C2295" s="45"/>
      <c r="D2295" s="45"/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</row>
    <row r="2296" spans="2:23" x14ac:dyDescent="0.2">
      <c r="B2296" s="45"/>
      <c r="C2296" s="45"/>
      <c r="D2296" s="45"/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</row>
    <row r="2297" spans="2:23" x14ac:dyDescent="0.2">
      <c r="B2297" s="45"/>
      <c r="C2297" s="45"/>
      <c r="D2297" s="45"/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</row>
    <row r="2298" spans="2:23" x14ac:dyDescent="0.2">
      <c r="B2298" s="45"/>
      <c r="C2298" s="45"/>
      <c r="D2298" s="45"/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</row>
    <row r="2299" spans="2:23" x14ac:dyDescent="0.2">
      <c r="B2299" s="45"/>
      <c r="C2299" s="45"/>
      <c r="D2299" s="45"/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</row>
    <row r="2300" spans="2:23" x14ac:dyDescent="0.2">
      <c r="B2300" s="45"/>
      <c r="C2300" s="45"/>
      <c r="D2300" s="45"/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</row>
    <row r="2301" spans="2:23" x14ac:dyDescent="0.2">
      <c r="B2301" s="45"/>
      <c r="C2301" s="45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</row>
    <row r="2302" spans="2:23" x14ac:dyDescent="0.2">
      <c r="B2302" s="45"/>
      <c r="C2302" s="45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</row>
    <row r="2303" spans="2:23" x14ac:dyDescent="0.2">
      <c r="B2303" s="45"/>
      <c r="C2303" s="45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</row>
    <row r="2304" spans="2:23" x14ac:dyDescent="0.2">
      <c r="B2304" s="45"/>
      <c r="C2304" s="45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</row>
    <row r="2305" spans="2:23" x14ac:dyDescent="0.2">
      <c r="B2305" s="45"/>
      <c r="C2305" s="45"/>
      <c r="D2305" s="45"/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</row>
    <row r="2306" spans="2:23" x14ac:dyDescent="0.2">
      <c r="B2306" s="45"/>
      <c r="C2306" s="45"/>
      <c r="D2306" s="45"/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</row>
    <row r="2307" spans="2:23" x14ac:dyDescent="0.2">
      <c r="B2307" s="45"/>
      <c r="C2307" s="45"/>
      <c r="D2307" s="45"/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</row>
    <row r="2308" spans="2:23" x14ac:dyDescent="0.2">
      <c r="B2308" s="45"/>
      <c r="C2308" s="45"/>
      <c r="D2308" s="45"/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</row>
    <row r="2309" spans="2:23" x14ac:dyDescent="0.2">
      <c r="B2309" s="45"/>
      <c r="C2309" s="45"/>
      <c r="D2309" s="45"/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</row>
    <row r="2310" spans="2:23" x14ac:dyDescent="0.2">
      <c r="B2310" s="45"/>
      <c r="C2310" s="45"/>
      <c r="D2310" s="45"/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</row>
    <row r="2311" spans="2:23" x14ac:dyDescent="0.2">
      <c r="B2311" s="45"/>
      <c r="C2311" s="45"/>
      <c r="D2311" s="45"/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</row>
    <row r="2312" spans="2:23" x14ac:dyDescent="0.2">
      <c r="B2312" s="45"/>
      <c r="C2312" s="45"/>
      <c r="D2312" s="45"/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</row>
    <row r="2313" spans="2:23" x14ac:dyDescent="0.2">
      <c r="B2313" s="45"/>
      <c r="C2313" s="45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</row>
    <row r="2314" spans="2:23" x14ac:dyDescent="0.2">
      <c r="B2314" s="45"/>
      <c r="C2314" s="45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</row>
    <row r="2315" spans="2:23" x14ac:dyDescent="0.2">
      <c r="B2315" s="45"/>
      <c r="C2315" s="45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</row>
    <row r="2316" spans="2:23" x14ac:dyDescent="0.2">
      <c r="B2316" s="45"/>
      <c r="C2316" s="45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</row>
    <row r="2317" spans="2:23" x14ac:dyDescent="0.2">
      <c r="B2317" s="45"/>
      <c r="C2317" s="45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</row>
    <row r="2318" spans="2:23" x14ac:dyDescent="0.2">
      <c r="B2318" s="45"/>
      <c r="C2318" s="45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</row>
    <row r="2319" spans="2:23" x14ac:dyDescent="0.2">
      <c r="B2319" s="45"/>
      <c r="C2319" s="45"/>
      <c r="D2319" s="45"/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</row>
    <row r="2320" spans="2:23" x14ac:dyDescent="0.2">
      <c r="B2320" s="45"/>
      <c r="C2320" s="45"/>
      <c r="D2320" s="45"/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</row>
    <row r="2321" spans="2:23" x14ac:dyDescent="0.2">
      <c r="B2321" s="45"/>
      <c r="C2321" s="45"/>
      <c r="D2321" s="45"/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</row>
    <row r="2322" spans="2:23" x14ac:dyDescent="0.2">
      <c r="B2322" s="45"/>
      <c r="C2322" s="45"/>
      <c r="D2322" s="45"/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</row>
    <row r="2323" spans="2:23" x14ac:dyDescent="0.2">
      <c r="B2323" s="45"/>
      <c r="C2323" s="45"/>
      <c r="D2323" s="45"/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</row>
    <row r="2324" spans="2:23" x14ac:dyDescent="0.2">
      <c r="B2324" s="45"/>
      <c r="C2324" s="45"/>
      <c r="D2324" s="45"/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</row>
    <row r="2325" spans="2:23" x14ac:dyDescent="0.2">
      <c r="B2325" s="45"/>
      <c r="C2325" s="45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</row>
    <row r="2326" spans="2:23" x14ac:dyDescent="0.2">
      <c r="B2326" s="45"/>
      <c r="C2326" s="45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</row>
    <row r="2327" spans="2:23" x14ac:dyDescent="0.2">
      <c r="B2327" s="45"/>
      <c r="C2327" s="45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</row>
    <row r="2328" spans="2:23" x14ac:dyDescent="0.2">
      <c r="B2328" s="45"/>
      <c r="C2328" s="45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</row>
    <row r="2329" spans="2:23" x14ac:dyDescent="0.2">
      <c r="B2329" s="45"/>
      <c r="C2329" s="45"/>
      <c r="D2329" s="45"/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</row>
    <row r="2330" spans="2:23" x14ac:dyDescent="0.2">
      <c r="B2330" s="45"/>
      <c r="C2330" s="45"/>
      <c r="D2330" s="45"/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</row>
    <row r="2331" spans="2:23" x14ac:dyDescent="0.2">
      <c r="B2331" s="45"/>
      <c r="C2331" s="45"/>
      <c r="D2331" s="45"/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</row>
    <row r="2332" spans="2:23" x14ac:dyDescent="0.2">
      <c r="B2332" s="45"/>
      <c r="C2332" s="45"/>
      <c r="D2332" s="45"/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</row>
    <row r="2333" spans="2:23" x14ac:dyDescent="0.2">
      <c r="B2333" s="45"/>
      <c r="C2333" s="45"/>
      <c r="D2333" s="45"/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</row>
    <row r="2334" spans="2:23" x14ac:dyDescent="0.2">
      <c r="B2334" s="45"/>
      <c r="C2334" s="45"/>
      <c r="D2334" s="45"/>
      <c r="E2334" s="45"/>
      <c r="F2334" s="45"/>
      <c r="G2334" s="45"/>
      <c r="H2334" s="45"/>
    </row>
    <row r="2335" spans="2:23" x14ac:dyDescent="0.2">
      <c r="B2335" s="45"/>
      <c r="C2335" s="45"/>
      <c r="D2335" s="45"/>
      <c r="E2335" s="45"/>
      <c r="F2335" s="45"/>
      <c r="G2335" s="45"/>
      <c r="H2335" s="45"/>
    </row>
    <row r="2336" spans="2:23" x14ac:dyDescent="0.2">
      <c r="B2336" s="45"/>
      <c r="C2336" s="45"/>
      <c r="D2336" s="45"/>
      <c r="E2336" s="45"/>
      <c r="F2336" s="45"/>
      <c r="G2336" s="45"/>
      <c r="H2336" s="45"/>
    </row>
    <row r="2337" spans="2:8" x14ac:dyDescent="0.2">
      <c r="B2337" s="45"/>
      <c r="C2337" s="45"/>
      <c r="D2337" s="45"/>
      <c r="E2337" s="45"/>
      <c r="F2337" s="45"/>
      <c r="G2337" s="45"/>
      <c r="H2337" s="45"/>
    </row>
    <row r="2338" spans="2:8" x14ac:dyDescent="0.2">
      <c r="B2338" s="45"/>
      <c r="C2338" s="45"/>
      <c r="D2338" s="45"/>
      <c r="E2338" s="45"/>
      <c r="F2338" s="45"/>
      <c r="G2338" s="45"/>
      <c r="H2338" s="45"/>
    </row>
    <row r="2339" spans="2:8" x14ac:dyDescent="0.2">
      <c r="B2339" s="45"/>
      <c r="C2339" s="45"/>
      <c r="D2339" s="45"/>
      <c r="E2339" s="45"/>
      <c r="F2339" s="45"/>
      <c r="G2339" s="45"/>
      <c r="H2339" s="45"/>
    </row>
    <row r="2340" spans="2:8" x14ac:dyDescent="0.2">
      <c r="B2340" s="45"/>
      <c r="C2340" s="45"/>
      <c r="D2340" s="45"/>
      <c r="E2340" s="45"/>
      <c r="F2340" s="45"/>
      <c r="G2340" s="45"/>
      <c r="H2340" s="45"/>
    </row>
    <row r="2341" spans="2:8" x14ac:dyDescent="0.2">
      <c r="B2341" s="45"/>
      <c r="C2341" s="45"/>
      <c r="D2341" s="45"/>
      <c r="E2341" s="45"/>
      <c r="F2341" s="45"/>
      <c r="G2341" s="45"/>
      <c r="H2341" s="45"/>
    </row>
    <row r="2342" spans="2:8" x14ac:dyDescent="0.2">
      <c r="B2342" s="45"/>
      <c r="C2342" s="45"/>
      <c r="D2342" s="45"/>
      <c r="E2342" s="45"/>
      <c r="F2342" s="45"/>
      <c r="G2342" s="45"/>
      <c r="H2342" s="45"/>
    </row>
    <row r="2343" spans="2:8" x14ac:dyDescent="0.2">
      <c r="B2343" s="45"/>
      <c r="C2343" s="45"/>
      <c r="D2343" s="45"/>
      <c r="E2343" s="45"/>
      <c r="F2343" s="45"/>
      <c r="G2343" s="45"/>
      <c r="H2343" s="45"/>
    </row>
    <row r="2344" spans="2:8" x14ac:dyDescent="0.2">
      <c r="B2344" s="45"/>
      <c r="C2344" s="45"/>
      <c r="D2344" s="45"/>
      <c r="E2344" s="45"/>
      <c r="F2344" s="45"/>
      <c r="G2344" s="45"/>
      <c r="H2344" s="45"/>
    </row>
    <row r="2345" spans="2:8" x14ac:dyDescent="0.2">
      <c r="B2345" s="45"/>
      <c r="C2345" s="45"/>
      <c r="D2345" s="45"/>
      <c r="E2345" s="45"/>
      <c r="F2345" s="45"/>
      <c r="G2345" s="45"/>
      <c r="H2345" s="45"/>
    </row>
    <row r="2346" spans="2:8" x14ac:dyDescent="0.2">
      <c r="B2346" s="45"/>
      <c r="C2346" s="45"/>
      <c r="D2346" s="45"/>
      <c r="E2346" s="45"/>
      <c r="F2346" s="45"/>
      <c r="G2346" s="45"/>
      <c r="H2346" s="45"/>
    </row>
    <row r="2347" spans="2:8" x14ac:dyDescent="0.2">
      <c r="B2347" s="45"/>
      <c r="C2347" s="45"/>
      <c r="D2347" s="45"/>
      <c r="E2347" s="45"/>
      <c r="F2347" s="45"/>
      <c r="G2347" s="45"/>
      <c r="H2347" s="45"/>
    </row>
    <row r="2348" spans="2:8" x14ac:dyDescent="0.2">
      <c r="B2348" s="45"/>
      <c r="C2348" s="45"/>
      <c r="D2348" s="45"/>
      <c r="E2348" s="45"/>
      <c r="F2348" s="45"/>
      <c r="G2348" s="45"/>
      <c r="H2348" s="45"/>
    </row>
    <row r="2349" spans="2:8" x14ac:dyDescent="0.2">
      <c r="B2349" s="45"/>
      <c r="C2349" s="45"/>
      <c r="D2349" s="45"/>
      <c r="E2349" s="45"/>
      <c r="F2349" s="45"/>
      <c r="G2349" s="45"/>
      <c r="H2349" s="45"/>
    </row>
    <row r="2350" spans="2:8" x14ac:dyDescent="0.2">
      <c r="B2350" s="45"/>
      <c r="C2350" s="45"/>
      <c r="D2350" s="45"/>
      <c r="E2350" s="45"/>
      <c r="F2350" s="45"/>
      <c r="G2350" s="45"/>
      <c r="H2350" s="45"/>
    </row>
    <row r="2351" spans="2:8" x14ac:dyDescent="0.2">
      <c r="B2351" s="45"/>
      <c r="C2351" s="45"/>
      <c r="D2351" s="45"/>
      <c r="E2351" s="45"/>
      <c r="F2351" s="45"/>
      <c r="G2351" s="45"/>
      <c r="H2351" s="45"/>
    </row>
    <row r="2352" spans="2:8" x14ac:dyDescent="0.2">
      <c r="B2352" s="45"/>
      <c r="C2352" s="45"/>
      <c r="D2352" s="45"/>
      <c r="E2352" s="45"/>
      <c r="F2352" s="45"/>
      <c r="G2352" s="45"/>
      <c r="H2352" s="45"/>
    </row>
    <row r="2353" spans="2:8" x14ac:dyDescent="0.2">
      <c r="B2353" s="45"/>
      <c r="C2353" s="45"/>
      <c r="D2353" s="45"/>
      <c r="E2353" s="45"/>
      <c r="F2353" s="45"/>
      <c r="G2353" s="45"/>
      <c r="H2353" s="45"/>
    </row>
    <row r="2354" spans="2:8" x14ac:dyDescent="0.2">
      <c r="B2354" s="45"/>
      <c r="C2354" s="45"/>
      <c r="D2354" s="45"/>
      <c r="E2354" s="45"/>
      <c r="F2354" s="45"/>
      <c r="G2354" s="45"/>
      <c r="H2354" s="45"/>
    </row>
    <row r="2355" spans="2:8" x14ac:dyDescent="0.2">
      <c r="B2355" s="45"/>
      <c r="C2355" s="45"/>
      <c r="D2355" s="45"/>
      <c r="E2355" s="45"/>
      <c r="F2355" s="45"/>
      <c r="G2355" s="45"/>
      <c r="H2355" s="45"/>
    </row>
    <row r="2356" spans="2:8" x14ac:dyDescent="0.2">
      <c r="B2356" s="45"/>
      <c r="C2356" s="45"/>
      <c r="D2356" s="45"/>
      <c r="E2356" s="45"/>
      <c r="F2356" s="45"/>
      <c r="G2356" s="45"/>
      <c r="H2356" s="45"/>
    </row>
    <row r="2357" spans="2:8" x14ac:dyDescent="0.2">
      <c r="B2357" s="45"/>
      <c r="C2357" s="45"/>
      <c r="D2357" s="45"/>
      <c r="E2357" s="45"/>
      <c r="F2357" s="45"/>
      <c r="G2357" s="45"/>
      <c r="H2357" s="45"/>
    </row>
    <row r="2358" spans="2:8" x14ac:dyDescent="0.2">
      <c r="B2358" s="45"/>
      <c r="C2358" s="45"/>
      <c r="D2358" s="45"/>
      <c r="E2358" s="45"/>
      <c r="F2358" s="45"/>
      <c r="G2358" s="45"/>
      <c r="H2358" s="45"/>
    </row>
    <row r="2359" spans="2:8" x14ac:dyDescent="0.2">
      <c r="B2359" s="45"/>
      <c r="C2359" s="45"/>
      <c r="D2359" s="45"/>
      <c r="E2359" s="45"/>
      <c r="F2359" s="45"/>
      <c r="G2359" s="45"/>
      <c r="H2359" s="45"/>
    </row>
    <row r="2360" spans="2:8" x14ac:dyDescent="0.2">
      <c r="B2360" s="45"/>
      <c r="C2360" s="45"/>
      <c r="D2360" s="45"/>
      <c r="E2360" s="45"/>
      <c r="F2360" s="45"/>
      <c r="G2360" s="45"/>
      <c r="H2360" s="45"/>
    </row>
    <row r="2361" spans="2:8" x14ac:dyDescent="0.2">
      <c r="B2361" s="45"/>
      <c r="C2361" s="45"/>
      <c r="D2361" s="45"/>
      <c r="E2361" s="45"/>
      <c r="F2361" s="45"/>
      <c r="G2361" s="45"/>
      <c r="H2361" s="45"/>
    </row>
    <row r="2362" spans="2:8" x14ac:dyDescent="0.2">
      <c r="B2362" s="45"/>
      <c r="C2362" s="45"/>
      <c r="D2362" s="45"/>
      <c r="E2362" s="45"/>
      <c r="F2362" s="45"/>
      <c r="G2362" s="45"/>
      <c r="H2362" s="45"/>
    </row>
    <row r="2363" spans="2:8" x14ac:dyDescent="0.2">
      <c r="B2363" s="45"/>
      <c r="C2363" s="45"/>
      <c r="D2363" s="45"/>
      <c r="E2363" s="45"/>
      <c r="F2363" s="45"/>
      <c r="G2363" s="45"/>
      <c r="H2363" s="45"/>
    </row>
    <row r="2364" spans="2:8" x14ac:dyDescent="0.2">
      <c r="B2364" s="45"/>
      <c r="C2364" s="45"/>
      <c r="D2364" s="45"/>
      <c r="E2364" s="45"/>
      <c r="F2364" s="45"/>
      <c r="G2364" s="45"/>
      <c r="H2364" s="45"/>
    </row>
    <row r="2365" spans="2:8" x14ac:dyDescent="0.2">
      <c r="B2365" s="45"/>
      <c r="C2365" s="45"/>
      <c r="D2365" s="45"/>
      <c r="E2365" s="45"/>
      <c r="F2365" s="45"/>
      <c r="G2365" s="45"/>
      <c r="H2365" s="45"/>
    </row>
    <row r="2366" spans="2:8" x14ac:dyDescent="0.2">
      <c r="B2366" s="45"/>
      <c r="C2366" s="45"/>
      <c r="D2366" s="45"/>
      <c r="E2366" s="45"/>
      <c r="F2366" s="45"/>
      <c r="G2366" s="45"/>
      <c r="H2366" s="45"/>
    </row>
    <row r="2367" spans="2:8" x14ac:dyDescent="0.2">
      <c r="B2367" s="45"/>
      <c r="C2367" s="45"/>
      <c r="D2367" s="45"/>
      <c r="E2367" s="45"/>
      <c r="F2367" s="45"/>
      <c r="G2367" s="45"/>
      <c r="H2367" s="45"/>
    </row>
    <row r="2368" spans="2:8" x14ac:dyDescent="0.2">
      <c r="B2368" s="45"/>
      <c r="C2368" s="45"/>
      <c r="D2368" s="45"/>
      <c r="E2368" s="45"/>
      <c r="F2368" s="45"/>
      <c r="G2368" s="45"/>
      <c r="H2368" s="45"/>
    </row>
    <row r="2369" spans="2:8" x14ac:dyDescent="0.2">
      <c r="B2369" s="45"/>
      <c r="C2369" s="45"/>
      <c r="D2369" s="45"/>
      <c r="E2369" s="45"/>
      <c r="F2369" s="45"/>
      <c r="G2369" s="45"/>
      <c r="H2369" s="45"/>
    </row>
    <row r="2370" spans="2:8" x14ac:dyDescent="0.2">
      <c r="B2370" s="45"/>
      <c r="C2370" s="45"/>
      <c r="D2370" s="45"/>
      <c r="E2370" s="45"/>
      <c r="F2370" s="45"/>
      <c r="G2370" s="45"/>
      <c r="H2370" s="45"/>
    </row>
    <row r="2371" spans="2:8" x14ac:dyDescent="0.2">
      <c r="B2371" s="45"/>
      <c r="C2371" s="45"/>
      <c r="D2371" s="45"/>
      <c r="E2371" s="45"/>
      <c r="F2371" s="45"/>
      <c r="G2371" s="45"/>
      <c r="H2371" s="45"/>
    </row>
    <row r="2372" spans="2:8" x14ac:dyDescent="0.2">
      <c r="B2372" s="45"/>
      <c r="C2372" s="45"/>
      <c r="D2372" s="45"/>
      <c r="E2372" s="45"/>
      <c r="F2372" s="45"/>
      <c r="G2372" s="45"/>
      <c r="H2372" s="45"/>
    </row>
    <row r="2373" spans="2:8" x14ac:dyDescent="0.2">
      <c r="B2373" s="45"/>
      <c r="C2373" s="45"/>
      <c r="D2373" s="45"/>
      <c r="E2373" s="45"/>
      <c r="F2373" s="45"/>
      <c r="G2373" s="45"/>
      <c r="H2373" s="45"/>
    </row>
    <row r="2374" spans="2:8" x14ac:dyDescent="0.2">
      <c r="B2374" s="45"/>
      <c r="C2374" s="45"/>
      <c r="D2374" s="45"/>
      <c r="E2374" s="45"/>
      <c r="F2374" s="45"/>
      <c r="G2374" s="45"/>
      <c r="H2374" s="45"/>
    </row>
    <row r="2375" spans="2:8" x14ac:dyDescent="0.2">
      <c r="B2375" s="45"/>
      <c r="C2375" s="45"/>
      <c r="D2375" s="45"/>
      <c r="E2375" s="45"/>
      <c r="F2375" s="45"/>
      <c r="G2375" s="45"/>
      <c r="H2375" s="45"/>
    </row>
    <row r="2376" spans="2:8" x14ac:dyDescent="0.2">
      <c r="B2376" s="45"/>
      <c r="C2376" s="45"/>
      <c r="D2376" s="45"/>
      <c r="E2376" s="45"/>
      <c r="F2376" s="45"/>
      <c r="G2376" s="45"/>
      <c r="H2376" s="45"/>
    </row>
    <row r="2377" spans="2:8" x14ac:dyDescent="0.2">
      <c r="B2377" s="45"/>
      <c r="C2377" s="45"/>
      <c r="D2377" s="45"/>
      <c r="E2377" s="45"/>
      <c r="F2377" s="45"/>
      <c r="G2377" s="45"/>
      <c r="H2377" s="45"/>
    </row>
    <row r="2378" spans="2:8" x14ac:dyDescent="0.2">
      <c r="B2378" s="45"/>
      <c r="C2378" s="45"/>
      <c r="D2378" s="45"/>
      <c r="E2378" s="45"/>
      <c r="F2378" s="45"/>
      <c r="G2378" s="45"/>
      <c r="H2378" s="45"/>
    </row>
    <row r="2379" spans="2:8" x14ac:dyDescent="0.2">
      <c r="B2379" s="45"/>
      <c r="C2379" s="45"/>
      <c r="D2379" s="45"/>
      <c r="E2379" s="45"/>
      <c r="F2379" s="45"/>
      <c r="G2379" s="45"/>
      <c r="H2379" s="45"/>
    </row>
    <row r="2380" spans="2:8" x14ac:dyDescent="0.2">
      <c r="B2380" s="45"/>
      <c r="C2380" s="45"/>
      <c r="D2380" s="45"/>
      <c r="E2380" s="45"/>
      <c r="F2380" s="45"/>
      <c r="G2380" s="45"/>
      <c r="H2380" s="45"/>
    </row>
    <row r="2381" spans="2:8" x14ac:dyDescent="0.2">
      <c r="B2381" s="45"/>
      <c r="C2381" s="45"/>
      <c r="D2381" s="45"/>
      <c r="E2381" s="45"/>
      <c r="F2381" s="45"/>
      <c r="G2381" s="45"/>
      <c r="H2381" s="45"/>
    </row>
    <row r="2382" spans="2:8" x14ac:dyDescent="0.2">
      <c r="B2382" s="45"/>
      <c r="C2382" s="45"/>
      <c r="D2382" s="45"/>
      <c r="E2382" s="45"/>
      <c r="F2382" s="45"/>
      <c r="G2382" s="45"/>
      <c r="H2382" s="45"/>
    </row>
    <row r="2383" spans="2:8" x14ac:dyDescent="0.2">
      <c r="B2383" s="45"/>
      <c r="C2383" s="45"/>
      <c r="D2383" s="45"/>
      <c r="E2383" s="45"/>
      <c r="F2383" s="45"/>
      <c r="G2383" s="45"/>
      <c r="H2383" s="45"/>
    </row>
    <row r="2384" spans="2:8" x14ac:dyDescent="0.2">
      <c r="B2384" s="45"/>
      <c r="C2384" s="45"/>
      <c r="D2384" s="45"/>
      <c r="E2384" s="45"/>
      <c r="F2384" s="45"/>
      <c r="G2384" s="45"/>
      <c r="H2384" s="45"/>
    </row>
    <row r="2385" spans="2:8" x14ac:dyDescent="0.2">
      <c r="B2385" s="45"/>
      <c r="C2385" s="45"/>
      <c r="D2385" s="45"/>
      <c r="E2385" s="45"/>
      <c r="F2385" s="45"/>
      <c r="G2385" s="45"/>
      <c r="H2385" s="45"/>
    </row>
    <row r="2386" spans="2:8" x14ac:dyDescent="0.2">
      <c r="B2386" s="45"/>
      <c r="C2386" s="45"/>
      <c r="D2386" s="45"/>
      <c r="E2386" s="45"/>
      <c r="F2386" s="45"/>
      <c r="G2386" s="45"/>
      <c r="H2386" s="45"/>
    </row>
    <row r="2387" spans="2:8" x14ac:dyDescent="0.2">
      <c r="B2387" s="45"/>
      <c r="C2387" s="45"/>
      <c r="D2387" s="45"/>
      <c r="E2387" s="45"/>
      <c r="F2387" s="45"/>
      <c r="G2387" s="45"/>
      <c r="H2387" s="45"/>
    </row>
    <row r="2388" spans="2:8" x14ac:dyDescent="0.2">
      <c r="B2388" s="45"/>
      <c r="C2388" s="45"/>
      <c r="D2388" s="45"/>
      <c r="E2388" s="45"/>
      <c r="F2388" s="45"/>
      <c r="G2388" s="45"/>
      <c r="H2388" s="45"/>
    </row>
    <row r="2389" spans="2:8" x14ac:dyDescent="0.2">
      <c r="B2389" s="45"/>
      <c r="C2389" s="45"/>
      <c r="D2389" s="45"/>
      <c r="E2389" s="45"/>
      <c r="F2389" s="45"/>
      <c r="G2389" s="45"/>
      <c r="H2389" s="45"/>
    </row>
    <row r="2390" spans="2:8" x14ac:dyDescent="0.2">
      <c r="B2390" s="45"/>
      <c r="C2390" s="45"/>
      <c r="D2390" s="45"/>
      <c r="E2390" s="45"/>
      <c r="F2390" s="45"/>
      <c r="G2390" s="45"/>
      <c r="H2390" s="45"/>
    </row>
    <row r="2391" spans="2:8" x14ac:dyDescent="0.2">
      <c r="B2391" s="45"/>
      <c r="C2391" s="45"/>
      <c r="D2391" s="45"/>
      <c r="E2391" s="45"/>
      <c r="F2391" s="45"/>
      <c r="G2391" s="45"/>
      <c r="H2391" s="45"/>
    </row>
    <row r="2392" spans="2:8" x14ac:dyDescent="0.2">
      <c r="B2392" s="45"/>
      <c r="C2392" s="45"/>
      <c r="D2392" s="45"/>
      <c r="E2392" s="45"/>
      <c r="F2392" s="45"/>
      <c r="G2392" s="45"/>
      <c r="H2392" s="45"/>
    </row>
    <row r="2393" spans="2:8" x14ac:dyDescent="0.2">
      <c r="B2393" s="45"/>
      <c r="C2393" s="45"/>
      <c r="D2393" s="45"/>
      <c r="E2393" s="45"/>
      <c r="F2393" s="45"/>
      <c r="G2393" s="45"/>
      <c r="H2393" s="45"/>
    </row>
    <row r="2394" spans="2:8" x14ac:dyDescent="0.2">
      <c r="B2394" s="45"/>
      <c r="C2394" s="45"/>
      <c r="D2394" s="45"/>
      <c r="E2394" s="45"/>
      <c r="F2394" s="45"/>
      <c r="G2394" s="45"/>
      <c r="H2394" s="45"/>
    </row>
    <row r="2395" spans="2:8" x14ac:dyDescent="0.2">
      <c r="B2395" s="45"/>
      <c r="C2395" s="45"/>
      <c r="D2395" s="45"/>
      <c r="E2395" s="45"/>
      <c r="F2395" s="45"/>
      <c r="G2395" s="45"/>
      <c r="H2395" s="45"/>
    </row>
    <row r="2396" spans="2:8" x14ac:dyDescent="0.2">
      <c r="B2396" s="45"/>
      <c r="C2396" s="45"/>
      <c r="D2396" s="45"/>
      <c r="E2396" s="45"/>
      <c r="F2396" s="45"/>
      <c r="G2396" s="45"/>
      <c r="H2396" s="45"/>
    </row>
    <row r="2397" spans="2:8" x14ac:dyDescent="0.2">
      <c r="B2397" s="45"/>
      <c r="C2397" s="45"/>
      <c r="D2397" s="45"/>
      <c r="E2397" s="45"/>
      <c r="F2397" s="45"/>
      <c r="G2397" s="45"/>
      <c r="H2397" s="45"/>
    </row>
    <row r="2398" spans="2:8" x14ac:dyDescent="0.2">
      <c r="B2398" s="45"/>
      <c r="C2398" s="45"/>
      <c r="D2398" s="45"/>
      <c r="E2398" s="45"/>
      <c r="F2398" s="45"/>
      <c r="G2398" s="45"/>
      <c r="H2398" s="45"/>
    </row>
    <row r="2399" spans="2:8" x14ac:dyDescent="0.2">
      <c r="B2399" s="45"/>
      <c r="C2399" s="45"/>
      <c r="D2399" s="45"/>
      <c r="E2399" s="45"/>
      <c r="F2399" s="45"/>
      <c r="G2399" s="45"/>
      <c r="H2399" s="45"/>
    </row>
    <row r="2400" spans="2:8" x14ac:dyDescent="0.2">
      <c r="B2400" s="45"/>
      <c r="C2400" s="45"/>
      <c r="D2400" s="45"/>
      <c r="E2400" s="45"/>
      <c r="F2400" s="45"/>
      <c r="G2400" s="45"/>
      <c r="H2400" s="45"/>
    </row>
    <row r="2401" spans="2:8" x14ac:dyDescent="0.2">
      <c r="B2401" s="45"/>
      <c r="C2401" s="45"/>
      <c r="D2401" s="45"/>
      <c r="E2401" s="45"/>
      <c r="F2401" s="45"/>
      <c r="G2401" s="45"/>
      <c r="H2401" s="45"/>
    </row>
    <row r="2402" spans="2:8" x14ac:dyDescent="0.2">
      <c r="B2402" s="45"/>
      <c r="C2402" s="45"/>
      <c r="D2402" s="45"/>
      <c r="E2402" s="45"/>
      <c r="F2402" s="45"/>
      <c r="G2402" s="45"/>
      <c r="H2402" s="45"/>
    </row>
    <row r="2403" spans="2:8" x14ac:dyDescent="0.2">
      <c r="C2403" s="45"/>
      <c r="D2403" s="45"/>
      <c r="E2403" s="45"/>
      <c r="F2403" s="45"/>
      <c r="G2403" s="45"/>
      <c r="H2403" s="45"/>
    </row>
  </sheetData>
  <sheetProtection algorithmName="SHA-512" hashValue="3b+p6WyfZ67gN8nZHl+3iN7EU9YHyqabLhoytXgdSK8WV7TpefJEXyQilgHuM6U3yvqe3zywBJ+Dv21ABZLH5g==" saltValue="cUbyV7WUHEIQ+FBGSNKp5w==" spinCount="100000" sheet="1" objects="1" scenarios="1" selectLockedCells="1"/>
  <mergeCells count="12">
    <mergeCell ref="AH3:AJ3"/>
    <mergeCell ref="N40:R40"/>
    <mergeCell ref="D3:I3"/>
    <mergeCell ref="J3:Q3"/>
    <mergeCell ref="X3:AG3"/>
    <mergeCell ref="F37:G37"/>
    <mergeCell ref="H37:I37"/>
    <mergeCell ref="J37:K37"/>
    <mergeCell ref="L37:M37"/>
    <mergeCell ref="N37:O37"/>
    <mergeCell ref="P37:Q37"/>
    <mergeCell ref="S3:W3"/>
  </mergeCells>
  <phoneticPr fontId="0" type="noConversion"/>
  <conditionalFormatting sqref="R5:R34">
    <cfRule type="expression" dxfId="10" priority="14" stopIfTrue="1">
      <formula>$AJ5=0</formula>
    </cfRule>
    <cfRule type="expression" dxfId="9" priority="15" stopIfTrue="1">
      <formula>$AJ5&lt;Befriedigend</formula>
    </cfRule>
    <cfRule type="expression" dxfId="8" priority="16" stopIfTrue="1">
      <formula>$AJ5&gt;Gut</formula>
    </cfRule>
    <cfRule type="expression" dxfId="7" priority="17" stopIfTrue="1">
      <formula>AND($AJ5&gt;=Befriedigend,$AJ5&lt;Gut)</formula>
    </cfRule>
  </conditionalFormatting>
  <dataValidations xWindow="514" yWindow="461" count="481"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34" xr:uid="{00000000-0002-0000-0200-000000000000}">
      <formula1>ListWindow</formula1>
    </dataValidation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34" xr:uid="{00000000-0002-0000-0200-000001000000}"/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34" xr:uid="{00000000-0002-0000-0200-000002000000}">
      <formula1>ListBeleuchtung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34" xr:uid="{00000000-0002-0000-0200-000003000000}">
      <formula1>ListRaumReflex</formula1>
    </dataValidation>
    <dataValidation allowBlank="1" showInputMessage="1" sqref="R5:R34" xr:uid="{00000000-0002-0000-0200-000004000000}"/>
    <dataValidation type="whole" allowBlank="1" showInputMessage="1" showErrorMessage="1" errorTitle="Erreur" error="Vous devez saisir des valeurs entières entre 0 et 999." promptTitle="Nombre" prompt="Entrez le nombre de fenêtres de ce type." sqref="Q34" xr:uid="{00000000-0002-0000-0200-000005000000}">
      <formula1>0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34" xr:uid="{00000000-0002-0000-0200-000006000000}">
      <formula1>-99</formula1>
      <formula2>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34" xr:uid="{00000000-0002-0000-0200-000007000000}">
      <formula1>0</formula1>
      <formula2>99999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34" xr:uid="{00000000-0002-0000-0200-000008000000}">
      <formula1>0</formula1>
      <formula2>99</formula2>
    </dataValidation>
    <dataValidation type="decimal" allowBlank="1" showInputMessage="1" showErrorMessage="1" errorTitle="Erreur" error="Vous devez saisir des valeurs entre 0 et 999." promptTitle="Profondeur" prompt="Entrez les dimensions du local." sqref="E34" xr:uid="{00000000-0002-0000-0200-000009000000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34" xr:uid="{00000000-0002-0000-0200-00000A000000}">
      <formula1>0</formula1>
      <formula2>999</formula2>
    </dataValidation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5" xr:uid="{BE0A1517-6721-4914-A833-6A2F01142353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6" xr:uid="{35FD06F1-C2CF-46A3-8B6A-D1608F7345D1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7" xr:uid="{D009B1EB-C67F-4E04-8013-B276667A8617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8" xr:uid="{26B7C985-832B-4472-9949-B7A591040781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9" xr:uid="{7C9299C4-513E-4037-B445-2D23DE098398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0" xr:uid="{412C0695-CB3E-4D20-B45B-B3B4B1A54455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1" xr:uid="{EF2BAEC3-B659-477B-983E-2007443E1410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2" xr:uid="{C65854B0-028F-44DD-9EC7-6373FD6CCE54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3" xr:uid="{EE047ED3-B080-4718-A026-D3242C06E966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4" xr:uid="{3F7ED3D5-161C-498B-87AD-1E2849CB38E2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5" xr:uid="{6A1BD578-C0DC-4B5F-B052-B6CBCA36632F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6" xr:uid="{1F5D16D9-E398-4E08-9537-7E27CFB37D0E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7" xr:uid="{E99A1A52-18BB-47F0-A2FC-F684FCA631B6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8" xr:uid="{EDCBA4B6-9439-4E42-86FE-289D2B87439D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9" xr:uid="{D262929B-F67F-47E2-9045-7A2BB4F46BE5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0" xr:uid="{549473F2-9AD8-4937-8A8C-76D5FF78947A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1" xr:uid="{1DD18272-1B9F-4EF7-B401-C96E5D48FC00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2" xr:uid="{530EF919-6656-4722-BA37-11AF6EEB6CE8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3" xr:uid="{9D72CAF0-4978-48AB-ABC0-B9DB4C753D28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4" xr:uid="{DF705A11-3FEE-40E5-9632-92CA291E760F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5" xr:uid="{29FBD4D0-C014-4CD9-A029-0A5DB7C467DA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6" xr:uid="{86304A74-3C90-4F13-93EF-F791E3599197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7" xr:uid="{9C35BBD4-F427-4C5B-9B49-C155A83E98E2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8" xr:uid="{6BE8D7AD-F454-404D-975D-17FB18B5314D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9" xr:uid="{D962A657-287B-4C36-ADD1-4EE345F45CAF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30" xr:uid="{89A5BAA7-7396-460E-9AA7-6605C2940FB6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31" xr:uid="{556DFC1C-3FD7-41C5-B314-73E3D525981D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32" xr:uid="{C7C9D193-A5AF-4BC3-A081-E8AC8C31134E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33" xr:uid="{8AE2A454-BB9E-4AE2-B229-30EB508C86C9}"/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5" xr:uid="{0FD8D4A3-59F5-49AF-AB13-851BC07EBECB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6" xr:uid="{78D96AE1-E4C2-4344-92EA-3AEB16486F6D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7" xr:uid="{94432F92-368E-4D6B-815F-8E6D6C0594B0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8" xr:uid="{1713767D-9B1C-4D4D-9116-32A8529AD584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9" xr:uid="{76176A13-CE89-4978-A508-14DE5BBAD8FD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0" xr:uid="{060AA058-DE70-48DE-B69F-76FCC80E3A23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1" xr:uid="{FBD7557F-7559-4516-92C4-DAD2C39D16A2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2" xr:uid="{732390D3-5377-4C3B-B230-F0C35E8AAC73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3" xr:uid="{67CDA7A1-30D6-448B-8A0A-7C9E664B047D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4" xr:uid="{2E1DF985-F817-4448-9B23-464F0AE98F7A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5" xr:uid="{40A558F3-621C-45F7-9DA8-DB0D5B6E0C31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6" xr:uid="{D5D98975-8077-47F8-A5C9-2294EC8D0E76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7" xr:uid="{30281EF3-DD7B-4BAB-A02D-877EA4CFFF8A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8" xr:uid="{B9AC534C-B594-48FC-90BA-399EAB641BB3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9" xr:uid="{5F90D5FE-76ED-4CB1-9D8A-F6330F73C86D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0" xr:uid="{716A6289-CAEA-468E-8A4D-27AD6D4A1E86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1" xr:uid="{739731A7-38F2-43A4-90B4-28ABA7BCAFAC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2" xr:uid="{D28BE6FA-B695-4238-8CBE-DA43F14AA75E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3" xr:uid="{4D9AAC3B-73E6-4BB4-8903-25180A2C6966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4" xr:uid="{A8D4CBF5-FD9C-4863-B662-D846EECAEE3A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5" xr:uid="{20D41427-C830-458C-9EBC-BCE5FB6341DA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6" xr:uid="{323933BF-5E6E-4565-BCE7-4A10C6927104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7" xr:uid="{669CEC61-EC3B-469B-9C6D-8EF0D706C2C1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8" xr:uid="{FD8B201E-3A4A-4C33-831C-6D4B51EC3706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9" xr:uid="{0D390256-FE4E-4893-BE6C-647A9C38DBE9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30" xr:uid="{B0D4F1C9-9942-4376-B6B7-39FE67718E15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31" xr:uid="{1CB8A6BB-1701-41D1-A148-36D409306380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32" xr:uid="{F681E544-EBAA-4831-9E10-8C433A070183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33" xr:uid="{57D62A8B-7F08-458D-AF1B-DDE8C12B5B5D}">
      <formula1>ListBeleuchtung</formula1>
    </dataValidation>
    <dataValidation type="decimal" allowBlank="1" showInputMessage="1" showErrorMessage="1" errorTitle="Erreur" error="Vous devez saisir des valeurs entre 0 et 999." promptTitle="Longueur" prompt="Entrez les dimensions du local." sqref="D5" xr:uid="{F03A6100-C331-4275-8592-51D4A3D0F2D2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6" xr:uid="{3037FD4A-E88A-4EDC-9D70-2E5CC156869B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7" xr:uid="{AB369AD8-98D9-4C9B-B425-BB0EE5162DFA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8" xr:uid="{FC881375-8593-468E-A464-77DE7FE6E1A5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9" xr:uid="{5BBCD727-1554-4A3E-ADDD-D9E51EF69BE3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0" xr:uid="{3A53243E-4CE2-4B2D-999A-329AF206ADD4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1" xr:uid="{A73E916E-B06F-4DFC-BE60-744C0BC64081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2" xr:uid="{A2566661-10DA-4DD9-AA76-CE09AD80D4EB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3" xr:uid="{EB35E0F7-F370-403B-9825-A18082ED62E2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4" xr:uid="{CF5AB239-74BB-42CB-A20A-162165AE6E5D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5" xr:uid="{F0217852-4D55-40C3-A477-A44E582F2859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6" xr:uid="{3A16BC6F-A128-46EE-887F-B02A52AAE076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7" xr:uid="{FDED376A-4E16-4193-81C6-B6CD755D986E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8" xr:uid="{28FDCE3B-F8FC-47EA-9E82-6BBDE3859A7C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9" xr:uid="{17A55BC4-90FB-4AAB-B034-9678ED285B59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0" xr:uid="{DFD34A7D-5988-4B20-9C36-3E6F734CE7AD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1" xr:uid="{DF2E9D8F-4E1F-4363-817A-8FC50F387FE7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2" xr:uid="{8C2C012E-BCA4-4C0E-9A02-972252D36C17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3" xr:uid="{7FF67862-FAD2-4BE1-B188-72070EE3BD29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4" xr:uid="{4287EB8D-2EB0-4675-9C1D-91AE7CDAAD72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5" xr:uid="{5E3ED2B9-3F25-4AB2-99AB-82E8ED323953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6" xr:uid="{BA14D2C7-966E-4B23-9A51-4D5A16704C17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7" xr:uid="{4A075E7C-3344-4FD6-B024-F7BA1BB553E5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8" xr:uid="{A81A21E8-FE3C-4656-AE75-E603ADE606FD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9" xr:uid="{79FF7EA5-838F-4858-B878-C5848210F50A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30" xr:uid="{EE3DCB8F-9B2E-48D2-80F4-54324665E0FF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31" xr:uid="{C510AF7B-AB16-4614-9AF9-DA1023DF3FDC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32" xr:uid="{7CE0A03D-29F4-41A1-96CC-5B4A654C20F5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33" xr:uid="{CD77A2E9-9050-4659-B5A0-1E0AD55E9D6A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5" xr:uid="{36A57666-CC06-4B05-85CD-594328A9361C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6" xr:uid="{A610BA20-6184-42F4-93A7-E70407D8390F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7" xr:uid="{3DE5461D-2967-4C24-9E54-BDBB09454274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8" xr:uid="{4115757A-93DA-4646-8B2A-89B1B706C083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9" xr:uid="{EFBAA37C-A4FB-46EB-B7F0-DD3FCF6149A9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0" xr:uid="{A189C90D-F70D-4FFF-8D47-BF06A5D70B35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1" xr:uid="{92C51C05-FA68-41FA-BDE0-5D1149D1E36D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2" xr:uid="{F67F5C91-B522-42AB-B7CF-D7B6E01C9EDA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3" xr:uid="{75EAAFBD-0022-40B0-A644-F06BFCA82B62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4" xr:uid="{F558811D-C5A3-4132-BB9E-C8B82990F14C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5" xr:uid="{0659066E-75F5-487B-8730-573F5FCC7F42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6" xr:uid="{67DCD2A1-2C7E-4530-AC75-88C2E1658593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7" xr:uid="{3BEDBD78-9298-4423-BC5E-FCA7650DB37A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8" xr:uid="{0FA39180-133D-4F60-B537-BC9921567BA4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9" xr:uid="{97AFE0B8-0DD0-4974-BDAA-AF8109373F92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0" xr:uid="{DE8DED18-F50C-4A09-811F-C9EB834A2EDC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1" xr:uid="{65FEB77C-4EF0-4BDF-BC20-3CAB540AECBF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2" xr:uid="{E69AEBE2-EFE4-4BA5-9E78-415A36C2EC86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3" xr:uid="{B681ACEB-090B-4A5C-BCDB-E65B3A90EF5E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4" xr:uid="{21AF13AC-A9F2-4722-901C-D27CF0354906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5" xr:uid="{3DCEFA95-0662-4C96-8499-D3471962670E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6" xr:uid="{F9285E7D-9A86-4E82-A08B-91AF69A88E86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7" xr:uid="{A1609C37-FCE7-41D7-960C-BB49A52F9203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8" xr:uid="{0C86C59F-F8D8-46EC-B0EF-E3A634B60CD5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9" xr:uid="{582898E9-B3F0-4EAF-B1E6-AB04CE7B7AEB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30" xr:uid="{527908F3-ACF8-495F-BA7C-16CC306C4985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31" xr:uid="{03A6787E-AFC6-4514-B934-35D6E2A9F842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32" xr:uid="{D0C91601-9349-461E-B8BD-23865981161F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33" xr:uid="{1CD1A5B3-D579-45C7-A6FE-0E79320212CA}">
      <formula1>0</formula1>
      <formula2>999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5" xr:uid="{28C4CEC2-16D9-4F8B-A13C-86CABFAD2D48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6" xr:uid="{4A77C82B-EF1D-4BC2-8B0A-03FB0773A311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7" xr:uid="{508A9D6C-E6EB-4E87-8B4D-770173F8F988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8" xr:uid="{87121F43-4A48-4742-A1FB-BE857FF77B3D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9" xr:uid="{948C4A79-B6B7-43A0-834A-6690834B1CE7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0" xr:uid="{D11AEC87-909B-4006-97C4-17EE2D54A987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1" xr:uid="{DAF0535A-66AD-450D-A6DF-FFA17B9980FC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2" xr:uid="{8F3F2C04-E699-46FC-BD9F-78B1A4410D78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3" xr:uid="{8B13E1AF-4ACD-42CD-B8FD-3752D20598BF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4" xr:uid="{0C89A0F4-5952-4B51-9AC7-CFC869FE05EA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5" xr:uid="{9D7A1F7D-8B66-4A24-9B6E-DEC164FAE2A2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6" xr:uid="{0A09B25D-D507-482E-A206-0F01D456BFC2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7" xr:uid="{685E341B-A9D8-487B-A7C0-9AF6CD819755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8" xr:uid="{3C1BC688-E6EB-4B16-B54C-5CE4955D17F9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9" xr:uid="{77621880-0623-477B-BB9A-9EB184347544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0" xr:uid="{128FF2DB-4F45-473D-BA48-6A1911D436A4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1" xr:uid="{3335E9E5-3E9B-455B-82D9-E5FC74C9168C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2" xr:uid="{8AD6FD3A-27FF-49C3-A926-17137F4154BF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3" xr:uid="{6C6922B0-DE05-4A26-BAFA-3965EFFEEF24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4" xr:uid="{2FA58364-13D5-41DB-81B4-EE571854B409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5" xr:uid="{EDABCD85-AB4A-462D-9D9A-D6DF95617FBA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6" xr:uid="{52A47FDB-5A4C-46DD-B023-688FDEC7D51B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7" xr:uid="{FDE3BDA5-8B7F-4AD2-B0D3-5B30D3D03E5E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8" xr:uid="{EE029570-7DE1-4CA9-9E93-E6B783144C40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9" xr:uid="{319C2250-5684-4B96-B610-1E1395108B64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30" xr:uid="{300AAA1D-5D19-4E0A-BA74-B33904259DA1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31" xr:uid="{20E650FC-97B9-498C-AC01-C900F94CCF8C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32" xr:uid="{AC2CC687-CA0F-4A4B-899D-6BB730F2BDA8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33" xr:uid="{2A076A80-4D66-444C-B7E9-016AF2A54282}">
      <formula1>0</formula1>
      <formula2>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5" xr:uid="{40177E5E-B440-49B8-A62F-231764959548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6" xr:uid="{968FD4F5-7967-44C6-B923-CF3B60B3FC7F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7" xr:uid="{BD96EF1C-72EB-470A-A2E8-3FF8D92B7548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8" xr:uid="{D308BAA6-6983-4D59-B19C-53C31E4402F2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9" xr:uid="{C3AE0B5D-FB5A-4049-AEEC-555B3512A133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0" xr:uid="{8C6932DE-70FE-468E-837D-D94811A0ADEA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1" xr:uid="{7457F39D-EBF9-41ED-A670-B7CDE4F9F61E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2" xr:uid="{C6B14DCE-804A-4B2D-ACAA-8DAC95E9227A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3" xr:uid="{0FAC4C5C-67BA-4C03-9D79-8AA1E0089940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4" xr:uid="{141D4B55-69BE-42E2-AB34-F001615A4667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5" xr:uid="{699E4863-1BAD-4B81-8647-C569B383236A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6" xr:uid="{75AE2B02-FC51-4397-A682-4D1C90726B6C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7" xr:uid="{F3619410-FA87-45A3-868C-0593790BF81B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8" xr:uid="{90558A4D-A422-4DC6-8418-E5831107F34A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9" xr:uid="{4C15D739-135D-424B-B529-AD4C8ED01296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0" xr:uid="{D3A4F82C-19B7-4617-8731-1F90A0918DF2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1" xr:uid="{05898C20-6651-4CFC-BF2D-2B53B9542C26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2" xr:uid="{A0A471C8-0450-4117-B480-67F175252853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3" xr:uid="{90A638D9-0441-4D1A-B424-42D7B40195FC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4" xr:uid="{B1D9980E-C195-4A71-9597-1E0128F864B2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5" xr:uid="{372A1C20-2DC7-4042-AFE4-53AA03C65ECB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6" xr:uid="{E34016AA-8C6B-490D-B3C9-B07926FB9378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7" xr:uid="{352AF0A1-5FD0-4310-8661-73C102661E26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8" xr:uid="{5E66584C-F527-4CAC-B104-0F1313F27B7C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9" xr:uid="{DE711BA0-9111-4DE5-9804-D633CE82C343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30" xr:uid="{1F0143EB-C062-44B7-BEF0-9E6C5FD76981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31" xr:uid="{F0BC6C68-053A-4DE5-A81A-E827C285F00F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32" xr:uid="{BA9031E9-090A-4AF1-89F4-FE1281F41716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33" xr:uid="{E9A97967-D679-4757-81C0-EB6185BC1CF0}">
      <formula1>0</formula1>
      <formula2>99999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5" xr:uid="{A1ED8C8B-2F80-4F2E-8E7C-4B0836540BD2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6" xr:uid="{A29A5745-5384-46E5-B9A2-7889FF0E3357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7" xr:uid="{4E4FDF87-C9B0-444D-A56B-6EFD1BDD2798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8" xr:uid="{A93307AC-C806-41D8-8C5A-FCCB79FFC2C8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9" xr:uid="{D41164DD-227F-4451-B8D2-090084ACF8D7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0" xr:uid="{A03EB07E-7D74-4433-BEE1-80196A18E39B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1" xr:uid="{D54E0680-A0BA-4A04-9BF3-27F427FF94A1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2" xr:uid="{616FA578-4E46-4A49-AD0D-87A3BFCBA6EE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3" xr:uid="{26AD08F3-096F-46F4-AC3B-D576A7207890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4" xr:uid="{B3DDB3A7-9B37-4A49-A5C6-26690AEE2179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5" xr:uid="{F70B6777-86E2-40FE-8864-2113E02E0CFB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6" xr:uid="{A03989EA-D85D-4B0C-9890-4DCCD55F5B49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7" xr:uid="{B8048B7F-9FF1-4F08-8C8F-82FC878DFF12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8" xr:uid="{657A224E-9274-4DB0-97B3-D4BBB80E442B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9" xr:uid="{622E03B3-1E41-4A76-970B-E5BA4B2F051A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0" xr:uid="{44A20A65-E400-491B-80AF-E38948C8299E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1" xr:uid="{4E7F47EA-27A2-4DA3-B5D2-BB9A9F242741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2" xr:uid="{20E3CEA1-A391-4EE3-AF2C-9BE8F17D7DCA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3" xr:uid="{05C7A4A6-F7E2-42CD-84B1-191DE80ABC00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4" xr:uid="{55C3498C-D923-4C0F-9F4F-A6A723E38AB7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5" xr:uid="{A8381C91-8E18-47A2-993A-4716548295E6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6" xr:uid="{CCF200A5-7CE9-4C77-B942-D73A8F9FBD40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7" xr:uid="{646F6E3D-BBB3-4994-A372-C8EC3262CD17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8" xr:uid="{E04028E5-292C-4CB5-A800-1ED50C8EADAC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9" xr:uid="{09F66E75-B872-4F34-9B57-FED8F4CC43CF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30" xr:uid="{32A16DF0-8F01-401C-AA16-7EC43DED62A6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31" xr:uid="{A6EB9073-E3BC-4444-80BF-52D352A954A6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32" xr:uid="{A4754F46-9256-47A4-BDEA-05CEBB9CB66B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33" xr:uid="{725DB002-A2D6-4A77-AFD0-8E647AF9F251}">
      <formula1>-99</formula1>
      <formula2>999</formula2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5" xr:uid="{FBF8BCA5-0AFA-4CF4-AA80-1BECAFDD2C50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6" xr:uid="{1CED889A-811B-42E5-AF70-38399A7E4FB9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7" xr:uid="{51C04533-1E5D-48DC-A797-3BCCA63CEFCD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8" xr:uid="{B557C777-29C9-485D-914F-85636F761510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9" xr:uid="{A0D4DF9E-3444-4D44-B63D-049C7CF7C007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0" xr:uid="{7814B8FF-DAA8-49B0-9E44-ECD905AACE41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1" xr:uid="{F494AD13-EFA0-461B-A2C5-4CA963B27D65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2" xr:uid="{78A48E55-2846-4DF0-BC9A-0B8F74E0DE7D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3" xr:uid="{8308B168-19F7-479F-8809-9C8783A5FADB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4" xr:uid="{479FDB06-D7AE-4AC8-9108-39E324CA31B0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5" xr:uid="{BF17AF03-0307-4A40-BA0E-7C11EE7B4DF1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6" xr:uid="{0AE0A939-6895-40E1-BA49-AD7FF3C0B6F4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7" xr:uid="{EEB5A26B-791C-448A-8E4F-D4CF457B4F3A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8" xr:uid="{E9B99762-5EDE-411A-8686-08E0EE50F4C1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9" xr:uid="{FB8ADF77-3F99-4E0F-80AC-EB9C7E253CFF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0" xr:uid="{F96AD8DA-7E5E-408B-AA04-3B191412B122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1" xr:uid="{17C75E90-F415-410D-8197-821B1C89EF5F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2" xr:uid="{08969B64-D3E1-4FFA-B1DC-78563457CEAE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3" xr:uid="{F711F290-48AC-43AB-8372-7D2129A747B3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4" xr:uid="{2667EE50-9B90-482C-A332-3BA75A1B26E0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5" xr:uid="{D3F94CC2-04B1-4842-A74B-F84C9CE4BAC4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6" xr:uid="{8802A4DD-AAB0-4543-A70C-A63D027226DC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7" xr:uid="{583E2293-9C01-44DA-B67E-3E6935F2837D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8" xr:uid="{AB797DFA-21F6-47C3-9CA9-B249838F0D34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9" xr:uid="{B638B096-5EEE-4B04-A7E9-748D526B6324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30" xr:uid="{5ADF7010-FE79-4713-B008-FF07AE2854E6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31" xr:uid="{61039C63-E683-42D7-852B-71A02591D395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32" xr:uid="{77F9F40E-D0CF-4E83-8EAA-33674231185F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33" xr:uid="{1F063994-1F53-4359-B791-0F7ABB3406D0}">
      <formula1>ListRaumReflex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5" xr:uid="{51871857-6A84-47E0-944A-4F41DAF1400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6" xr:uid="{880DE7B2-A182-4A55-9CCB-CABCA02DBA0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7" xr:uid="{6D844FB1-F575-40DD-B4FB-F6A1410D194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8" xr:uid="{13B89F28-A91B-4455-8C04-30D1D9EE2B5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9" xr:uid="{D4598EB0-1B6B-4346-BD30-E1E419C6841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10" xr:uid="{405C8DCC-6D2D-492F-82AE-5CFAD846A4B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11" xr:uid="{4C11641A-D735-4AB1-93A8-75F98735A71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12" xr:uid="{69EFB97F-E4C4-4EEE-8DB4-E4CDD68CF956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13" xr:uid="{6BDC137D-EFBD-45EC-892C-37AC0F2DA54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14" xr:uid="{E9BEE965-9AD6-46A4-AEB8-6894DE1A1F1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15" xr:uid="{A84031EB-19EE-4CBD-A1C1-1AB9AF18EBD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16" xr:uid="{DE83CFEB-3DD7-4DF8-8C13-322502B38127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17" xr:uid="{99EEE4E2-ED79-4527-B947-3718DFD1192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18" xr:uid="{3F676970-2DE5-4F7C-B967-97186F30A80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19" xr:uid="{87FF500D-C891-426A-B977-1F474273AA3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20" xr:uid="{159075F7-2B4C-4545-9A68-9877F0B7F82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21" xr:uid="{109AF78A-07CD-4DE6-A45D-BB69B3B26B1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22" xr:uid="{94829C20-94BF-4F01-AFE5-A0087FE781D7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23" xr:uid="{924E21FD-E474-452F-A2C0-6B9D12DD862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24" xr:uid="{BFBAB5DD-99B8-4C7C-A463-CDE3D4ADAF3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25" xr:uid="{1F425680-7E8A-402F-92C5-9CA22836414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26" xr:uid="{398F0778-EE92-4150-9DBB-771728DE5B1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27" xr:uid="{0299CE8B-954D-4619-997C-C334119EBF7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28" xr:uid="{A8CCE95E-2E59-4946-BA0A-64470BF0077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29" xr:uid="{DE59F2AB-0010-45A0-82CC-B2930BE01F3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30" xr:uid="{BCF2B6A2-BC55-4909-98AE-945169855FF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31" xr:uid="{338D9AD2-EAEF-4F03-A3FA-76ED16D8F31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32" xr:uid="{0FE34FED-030F-4BA2-9581-6DC23953BE4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33" xr:uid="{D5B428D3-8363-4450-9328-EBC23E33D26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êtres'." sqref="J34" xr:uid="{5FB356F9-06DB-481A-9D7F-0371C112243B}">
      <formula1>ListWindow</formula1>
    </dataValidation>
    <dataValidation type="whole" allowBlank="1" showInputMessage="1" showErrorMessage="1" errorTitle="Erreur" error="Vous devez saisir des valeurs entières entre 0 et 999." promptTitle="Nombre" prompt="Entrez le nombre de fenêtres de ce type." sqref="K5" xr:uid="{C4258A22-4AEC-4BB9-A128-A0281A44B6D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6" xr:uid="{E987C197-CD4F-4F8E-A47F-994778628D4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7" xr:uid="{EDED3CCB-8030-47E5-93EE-0900E725DD7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8" xr:uid="{B3819FB5-44F1-40E6-92FC-F78778C9E84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9" xr:uid="{B2290EC5-4836-466D-8CFE-FC13930DB97D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0" xr:uid="{F690F058-94AB-4CFF-A841-81C5ACF390D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1" xr:uid="{775218C8-2EC3-4BD2-8877-E7198680E63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2" xr:uid="{0C915898-FAC8-4FA0-BB84-DE6DAD2E54B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3" xr:uid="{C69F026F-AFB3-413D-A6BF-E043D4461B3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4" xr:uid="{8104E011-B81D-4316-B56C-9C5A81FE691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5" xr:uid="{300F31B4-7D88-4215-A3EE-E78AEB28B9E0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6" xr:uid="{BB9F5018-AA33-4F55-B8D9-3A5CEE84249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7" xr:uid="{78D89BE5-D584-46DD-843E-DC4700453F1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8" xr:uid="{5D865D35-C1CA-47DC-96A3-73E12267BC5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9" xr:uid="{82CAC91A-0DEC-4FE4-8594-28C91771107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0" xr:uid="{394DC38B-53C4-42D2-A3BA-1FA020032E3F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1" xr:uid="{EC1F29EC-6476-403A-A061-93582F885F9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2" xr:uid="{BB2E0211-F374-47B0-BCDD-BE4E05D93D3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3" xr:uid="{BBDC1AB6-54F2-487B-B9D3-134B9869CEB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4" xr:uid="{C4C1894F-F8C6-4B25-8BE4-E0063B1BC24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5" xr:uid="{9593A581-1FB3-49E2-9A71-1D37726BF44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6" xr:uid="{4BABE360-2348-4B0C-91B1-0D02913F5E0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7" xr:uid="{030AC6E7-6D63-4870-B475-3DE9E0D9F09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8" xr:uid="{72997A73-E666-495E-AB54-3D953767648C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9" xr:uid="{EC0F628B-6EA5-4F53-AD58-CA21A652D49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30" xr:uid="{80876DFA-CB91-4A0D-AF46-FF1E49C32340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31" xr:uid="{3F939812-149A-475D-88F8-B01DD3F1C71E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32" xr:uid="{C072B9A9-10CE-4E6B-8DEC-D769C4EDA1C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33" xr:uid="{88D6DF14-817B-48DD-9224-6005809143CD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34" xr:uid="{7DF83814-68A3-451B-BBE8-F9A7312A3907}">
      <formula1>0</formula1>
      <formula2>999</formula2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5" xr:uid="{B271861B-73FC-4A45-85AC-F4CF727970B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6" xr:uid="{6B7F6241-AE27-44AB-864A-7B7732E8E5B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7" xr:uid="{6B6F1E1B-73A7-4199-9DAB-51E6C7D5F3A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8" xr:uid="{4E1AC209-0096-4741-B052-A72C83E7CFD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9" xr:uid="{B87AE845-3EDF-4397-91D7-2503347326C6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0" xr:uid="{E940CC91-CDD3-4CBA-B2D6-F2175A97681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1" xr:uid="{785B12D9-540F-4AEB-A8FB-E09E1C1F7B2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2" xr:uid="{804C96EB-02BB-4B22-91FF-6902ACF1048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3" xr:uid="{44FE2BFF-C7A0-4796-B336-FA26C6C96B0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4" xr:uid="{C500FB79-A63B-4CC3-B6DE-4208E6D8115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5" xr:uid="{22A28DBC-DCBC-4D82-9548-2E81FD479FD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6" xr:uid="{A5157F50-DC15-422F-8519-FBD77CBDD76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7" xr:uid="{866C73F8-0714-4FDE-B3A3-B1A122A8A96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8" xr:uid="{F36073AC-6205-48DD-B629-3048377494A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9" xr:uid="{C5B68EED-3E0D-40D2-96E9-AEF5E3BB9D66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0" xr:uid="{14580342-99AF-4AEB-BF6C-B2CDAA9EDE4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1" xr:uid="{9A090727-A3C8-4248-88F2-96C13E72A61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2" xr:uid="{0DBEF13E-D0F9-4CFF-8A04-0A2A3CB897E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3" xr:uid="{4265CB8E-1E26-4C3E-AF17-3A9A74D28E0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4" xr:uid="{558F043E-D521-46A3-9971-7A0CE2E6D9C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5" xr:uid="{4E8E6EC5-F7B9-46BB-A5B5-C3998A54B37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6" xr:uid="{1829A502-C27A-4FF9-B224-F3E6D4A5CD8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7" xr:uid="{9B9DDA7A-65C7-491B-8560-0630D12A5A5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8" xr:uid="{F4A2FE9A-5B96-4758-8280-3FDF3C2A108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9" xr:uid="{BDEA2D8F-0AE7-44B3-BD8F-CFE78E9D5D6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30" xr:uid="{51C73ACC-7A9B-465D-9579-F629EEBD2C7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31" xr:uid="{E4B74C56-1AF0-4487-99E4-F1FD25E8ED1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32" xr:uid="{3F50EFE4-0E48-4E82-9CE0-88D50C4D090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33" xr:uid="{B2B0ECFE-13E2-413D-B2BE-6308ADFAE45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34" xr:uid="{66B55D02-DED7-4F7E-9B57-19C0015DF743}">
      <formula1>ListWindow</formula1>
    </dataValidation>
    <dataValidation type="whole" allowBlank="1" showInputMessage="1" showErrorMessage="1" errorTitle="Erreur" error="Vous devez saisir des valeurs entières entre 0 et 999." promptTitle="Nombre" prompt="Entrez le nombre de fenêtres de ce type." sqref="M5" xr:uid="{08F4D68F-CF0D-4B1E-97E3-1AE6D4C6E98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6" xr:uid="{3885D677-961D-404B-8852-39563DB3D49E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7" xr:uid="{95BD47FD-6E62-4C1B-BDF8-25F7CB30101F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8" xr:uid="{87093797-C69D-43A1-BF1C-E39CBD4E6B0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9" xr:uid="{82CFBA65-FF30-4877-BB96-9340FB31F54C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0" xr:uid="{5976A5C8-BF8C-486A-94AB-B9D059963328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1" xr:uid="{6CA646D8-49D7-4C90-AC27-943BA84442AF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2" xr:uid="{FA5CCF49-F214-4B36-BA5F-52B5069FF1D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3" xr:uid="{BE35389F-25C9-4ECF-AEE6-53827586ABB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4" xr:uid="{94E5F82D-8A67-428E-A336-59F0A9E01D7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5" xr:uid="{59B9CF57-A90F-40DB-B1F5-40BC4256489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6" xr:uid="{6032FB68-F96C-45E5-AE28-0D9E2ADFD07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7" xr:uid="{10A6AE5D-B9DA-428E-AADD-9544D3A117D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8" xr:uid="{B26F9A8F-539F-4970-959D-84325E2982DC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9" xr:uid="{B8AA3688-FE7C-4C59-A38D-7EC181D819E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0" xr:uid="{BB723394-01B8-4952-B90A-A7DB7EF2F99C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1" xr:uid="{0553F5B2-6329-40E5-8697-C84C2DB241A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2" xr:uid="{BA8C47E8-4D5E-4BD3-9438-8636331BA648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3" xr:uid="{97E08509-5D03-45B9-B241-46A5DF647FC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4" xr:uid="{88EA93AE-5DDF-40A2-9E4C-DADA46CBC79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5" xr:uid="{E3C4EB56-54D5-41BA-8697-6E31D224C0C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6" xr:uid="{BD6A9590-A0B6-45D6-99F1-61F5D7EEAE8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7" xr:uid="{DA2DF331-FA6C-4947-A415-2E6B85E9AC5C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8" xr:uid="{F4F04C08-1B89-49E4-8999-C875AAE64D9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9" xr:uid="{9CF84BA9-E073-4126-970A-59591704A40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30" xr:uid="{5DDDE217-1A75-4F0E-9A2A-43291DC782B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31" xr:uid="{2202CE61-5141-478B-A722-D417C041974E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32" xr:uid="{AF80DAF4-C9C4-47D9-95AA-BAC26FB6FB8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33" xr:uid="{55FA7578-D6B1-41FA-8504-B2DD3E7F7DF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34" xr:uid="{A1E832ED-22A5-49DB-B5B7-111BBCE033A8}">
      <formula1>0</formula1>
      <formula2>999</formula2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5" xr:uid="{701664ED-E401-4565-BBBF-4B5CD8ABAC3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6" xr:uid="{79AB14AA-C344-45E1-819A-589FB25501E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7" xr:uid="{93B4B400-96B9-4DBA-82F5-91FE85DE9017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8" xr:uid="{FEECD1F8-2C04-4B6F-A3FF-5E7C8CC8D0F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9" xr:uid="{6C2D2FC7-989B-482D-8828-A5AD1477E57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0" xr:uid="{B5B8789A-B229-4BCD-99E7-E3C8115EB1B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1" xr:uid="{A707F1C1-01D4-428C-A295-0C0993745B4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2" xr:uid="{4AB1D6B0-AE9A-4B2B-8C66-92EA528C303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3" xr:uid="{C2F47904-A3E9-4CD2-AE07-002935D1BC6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4" xr:uid="{19FC47D5-78A3-4D6D-92B4-FABFE22AFD9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5" xr:uid="{294154AA-C819-4F11-AC40-9D0D7088F47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6" xr:uid="{0E094809-3053-499D-A3A1-75D3AE037D4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7" xr:uid="{2ACD30FB-0515-4A34-86F8-A777B8D373D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8" xr:uid="{3B9A7C96-EDD8-433A-86C2-47B9A126D7F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9" xr:uid="{62C72D9C-2C0D-4823-A465-2C3541EE3F9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0" xr:uid="{E14671BC-824C-414B-9B9E-6117CFF612C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1" xr:uid="{0AA95441-3DB3-40F6-A024-F3B48473760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2" xr:uid="{ADFECD56-A3BB-4125-8A61-F6646E4FD8B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3" xr:uid="{0FDBFCCF-1B6B-4342-A7DD-55B102FC636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4" xr:uid="{3819662F-72E3-4F82-9E97-585F3693389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5" xr:uid="{79D8004E-7B84-47A8-AF6D-E9705A41FCB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6" xr:uid="{5655DA6F-A947-442C-9458-A016EC96932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7" xr:uid="{9C7C0C13-ACB6-4596-A65E-88365D89023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8" xr:uid="{07B4D341-FDA5-4778-9546-AE5CC1F6B99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9" xr:uid="{5C60F40F-431D-46A0-88EE-A39776DCC41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30" xr:uid="{26A303A1-8EA4-47D3-90B0-54D36F5EF88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31" xr:uid="{2D9D56D8-1CB3-489B-A8FF-96CB1499757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32" xr:uid="{0E4C2796-ADFD-4C3B-BBE9-CFE33A09CF5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33" xr:uid="{C4E43ED3-C9EE-4094-92C7-10354B7D227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34" xr:uid="{68B7FA36-8D65-4156-BB5C-B38A7B982BDE}">
      <formula1>ListWindow</formula1>
    </dataValidation>
    <dataValidation type="whole" allowBlank="1" showInputMessage="1" showErrorMessage="1" errorTitle="Erreur" error="Vous devez saisir des valeurs entières entre 0 et 999." promptTitle="Nombre" prompt="Entrez le nombre de fenêtres de ce type." sqref="O5" xr:uid="{5E569211-9333-429C-A408-35C603DC9FD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6" xr:uid="{3A8CA0B3-BC2E-45C9-97A6-A6499D1ED44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7" xr:uid="{DA44C66D-E30A-4502-AFAA-D382744211B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8" xr:uid="{CEF11E72-8CCA-445B-A60A-F44530D3AF0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9" xr:uid="{CD05BADA-508A-458F-8404-068A7F009B7D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0" xr:uid="{EABBD0C8-513A-4695-9531-3E3819774D5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1" xr:uid="{55D955D3-E770-4D35-AC0D-760358B2FEC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2" xr:uid="{6CEE289F-F95E-4BF5-A388-5286178EC84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3" xr:uid="{EDE30848-94D4-476D-A64F-76D59263730E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4" xr:uid="{A7EFD6F8-BCD0-4B34-973D-F6134B37D77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5" xr:uid="{451D2980-43EE-4498-9BED-B3BB3B8526F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6" xr:uid="{B901906C-8409-481E-A8A7-890C28F9F71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7" xr:uid="{C7FC939B-82A7-4502-9E97-46543F8AE05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8" xr:uid="{C018D8FD-CA5E-492C-8330-DBA1DBA425D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9" xr:uid="{9D18E779-02F1-45A5-BA11-9F288565AD0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0" xr:uid="{055790F2-2AB6-420F-8F48-CDBBB8D1D92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1" xr:uid="{EDDDE2F4-84DF-49D1-BA21-9E31BBC86F1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2" xr:uid="{B9A83FC8-A1AF-4361-81E6-DDA65696FAA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3" xr:uid="{FBA0B06A-7E34-4C4B-B7A4-5AEB79415C5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4" xr:uid="{2A0DB7EF-6016-4118-B64C-11DD623DBD0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5" xr:uid="{9F975AEE-2F92-4329-B81A-991BD83F5DD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6" xr:uid="{D43B817D-F6BC-40AE-9E5F-8E7623DC629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7" xr:uid="{18CAEA96-AF55-4AED-AAAA-4A85EF8276AF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8" xr:uid="{33F921FE-E099-4A3E-8D49-0231179810E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9" xr:uid="{8B10D771-6CBD-4B44-B14A-8519024BFEF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30" xr:uid="{8E7EAB36-6C15-4586-B1CA-467F0A376D2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31" xr:uid="{F1C9FFA3-F4A1-405A-BF2A-48A0BCA9235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32" xr:uid="{A77560F9-08C8-4288-828E-CD4BD4CA5A9D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33" xr:uid="{0DF71558-FDDD-4608-AC1D-8155B4858B0D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34" xr:uid="{4FA89405-C2D0-40DB-87A7-A8849518BBAE}">
      <formula1>0</formula1>
      <formula2>999</formula2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5" xr:uid="{862E784F-E21E-491A-977E-D9B979F16CE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6" xr:uid="{4AF27A53-2807-4BC3-8EC9-224EB024F31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7" xr:uid="{8111C0C4-6866-46C8-8E98-19A8926B47F7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8" xr:uid="{81F17CB4-7D8F-42B2-999F-A3C504EC94C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9" xr:uid="{A33CB60A-1856-41C0-A17F-05C656EE7F6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0" xr:uid="{1C01735C-51BE-43DD-8BCD-BB59B33CF7C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1" xr:uid="{2B807178-91A7-494D-9AA2-4B52059751D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2" xr:uid="{38B45D05-6237-45B9-B2DC-5028A2991BC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3" xr:uid="{F6F3662A-4967-4D06-9078-8231C1D9782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4" xr:uid="{CD9B8F63-6187-4B13-848D-5B77395BC92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5" xr:uid="{A1E1901A-2043-4412-B3B9-AAD40CE4BEC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6" xr:uid="{11CD8ED0-8A1F-4FBD-B4F1-D09D3867473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7" xr:uid="{9E029765-0E1F-4B75-9B6E-EDCC746B506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8" xr:uid="{84A095DD-F1A3-40D3-8A07-585FFE313B2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9" xr:uid="{FF50CF13-90EA-4DD5-AE86-FD361EC1070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0" xr:uid="{61C0618D-3836-49AB-A8DF-77F775576CF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1" xr:uid="{347465C8-59CF-4EEB-A8DE-97AB9C27180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2" xr:uid="{30608216-F6FA-4A6F-8546-8350C76F664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3" xr:uid="{25262675-DD69-461F-B6EA-2A236E8493F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4" xr:uid="{A0150E7A-7325-4B89-AE26-15D025600E1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5" xr:uid="{15BB97D6-F0D8-4B14-BE9F-2BA1E3A4D4F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6" xr:uid="{18B7B7C6-74CE-438B-9830-B82F2B768ED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7" xr:uid="{F544370A-DE51-424B-8DD5-B7903CB2BC7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8" xr:uid="{631D88DE-6369-4B86-9B27-D795320F87E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9" xr:uid="{97B0ABC5-C3E5-440F-A1E1-1D179E5121F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30" xr:uid="{6CA474E0-3195-464C-9888-AD72C6AA47E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31" xr:uid="{3F805FB7-F628-471D-8706-7432FBD6751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32" xr:uid="{C916051D-F13C-4AF5-B3ED-4B65D524C6A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33" xr:uid="{EF23167E-FA36-4C8A-93A9-FD7EC41508DC}">
      <formula1>ListWindow</formula1>
    </dataValidation>
    <dataValidation type="whole" allowBlank="1" showInputMessage="1" showErrorMessage="1" errorTitle="Erreur" error="Vous devez saisir des valeurs entières entre 0 et 999." promptTitle="Nombre" prompt="Entrez le nombre de fenêtres de ce type." sqref="Q5" xr:uid="{9AFC7FA3-84FA-4481-9FFC-A8BD5B04F6C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6" xr:uid="{329DA2C1-D789-46D4-A2AD-B999A5201B8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7" xr:uid="{E20CD2B3-1A6E-4DA6-B982-E79834373C4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8" xr:uid="{9F4E763D-C63D-446D-BC7F-678D9441474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9" xr:uid="{45F7FF80-17B2-4965-9749-854B8734535C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0" xr:uid="{B8D17A66-6815-45AC-B890-61384C3455F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1" xr:uid="{F68ACAA0-5AA6-48EB-9531-7479F56F5920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2" xr:uid="{9F6B4225-EFF6-4193-A38A-E605D867502D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3" xr:uid="{49B6E2C3-15DF-4C29-B91F-AAED0AECC45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4" xr:uid="{6EEAF4B5-105A-4C54-8379-733B35DC352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5" xr:uid="{9A2B8CF8-9152-4A68-8A31-459FDD4BADB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6" xr:uid="{78C7CD4A-8F49-4FE1-913E-B81C0D09B95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7" xr:uid="{87D35756-4FF5-4B47-8259-FF7FA9C78CC0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8" xr:uid="{6E5CD502-FEC1-46CB-ADC0-E5C7322FCF4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9" xr:uid="{89E37213-1DF9-4958-840A-E7E17D97736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0" xr:uid="{CAC759F8-AB35-42B0-9A16-A144BCF7FF2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1" xr:uid="{65046BE2-0A9D-405F-BB38-E7D22C73C6A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2" xr:uid="{F453A1F5-C46A-4669-953A-446D1813A6E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3" xr:uid="{0EB54041-BE67-4754-9AB5-D2990F0F2DF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4" xr:uid="{6B21B141-5FC7-4889-ACAD-C238D9FCE09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5" xr:uid="{3472CB82-2927-4CB9-9D0A-6D4B553FF6A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6" xr:uid="{0951D6D4-D0D5-4825-9FB9-F6A3743DEBCE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7" xr:uid="{80EA6AD3-791D-4869-BFBE-A992BB24CF0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8" xr:uid="{61FD0FE6-EAB7-469C-ABDB-A16D1ADDF4D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9" xr:uid="{46EDD5EA-696F-4449-AE8B-54170B9811C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30" xr:uid="{5A842AF4-7451-4D08-AE14-23BF6367092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31" xr:uid="{2EA2CCD9-C00D-4694-AEAA-2E33061DEF9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32" xr:uid="{AD378B7D-9327-4B3D-A218-DD482F9F765F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33" xr:uid="{B4C79CAA-91E7-40B1-A516-A713B09D23B0}">
      <formula1>0</formula1>
      <formula2>999</formula2>
    </dataValidation>
  </dataValidations>
  <hyperlinks>
    <hyperlink ref="G1:I2" location="'Nachweis Tageslicht'!A1" display="Zum Nachweis" xr:uid="{00000000-0004-0000-0200-000000000000}"/>
    <hyperlink ref="D1:F2" location="Überblick!A1" display="Zum Überblick" xr:uid="{00000000-0004-0000-0200-000001000000}"/>
  </hyperlinks>
  <printOptions horizontalCentered="1"/>
  <pageMargins left="0.55118110236220474" right="0.55118110236220474" top="0.43307086614173229" bottom="0" header="0.51181102362204722" footer="0.27559055118110237"/>
  <pageSetup paperSize="9" scale="75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>
    <tabColor theme="9" tint="0.59999389629810485"/>
  </sheetPr>
  <dimension ref="A1:T56"/>
  <sheetViews>
    <sheetView showGridLines="0" workbookViewId="0">
      <selection activeCell="C5" sqref="C5"/>
    </sheetView>
  </sheetViews>
  <sheetFormatPr baseColWidth="10" defaultRowHeight="15" x14ac:dyDescent="0.2"/>
  <cols>
    <col min="1" max="1" width="2.77734375" style="270" customWidth="1"/>
    <col min="2" max="2" width="46.33203125" style="270" customWidth="1"/>
    <col min="3" max="6" width="12.77734375" style="270" customWidth="1"/>
    <col min="7" max="7" width="11.5546875" style="270" customWidth="1"/>
    <col min="8" max="8" width="10.109375" style="270" customWidth="1"/>
    <col min="9" max="13" width="11.5546875" style="270" hidden="1" customWidth="1"/>
    <col min="14" max="16384" width="11.5546875" style="270"/>
  </cols>
  <sheetData>
    <row r="1" spans="1:20" ht="28.5" customHeight="1" x14ac:dyDescent="0.2">
      <c r="A1" s="274" t="str">
        <f>IF(Projektbez="","",Projektbez&amp;" - ")&amp;Texte!$B$97</f>
        <v>Locaux types et perspectives</v>
      </c>
      <c r="B1" s="275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84"/>
      <c r="O1" s="284"/>
      <c r="P1" s="284"/>
      <c r="Q1" s="284"/>
      <c r="R1" s="284"/>
      <c r="S1" s="284"/>
      <c r="T1" s="276"/>
    </row>
    <row r="2" spans="1:20" ht="9" customHeight="1" x14ac:dyDescent="0.2">
      <c r="A2" s="139"/>
      <c r="B2" s="139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</row>
    <row r="3" spans="1:20" ht="18.75" customHeight="1" x14ac:dyDescent="0.2">
      <c r="A3" s="56"/>
      <c r="B3" s="252" t="str">
        <f>VLOOKUP(ADDRESS(ROW(),COLUMN(),4),MatrixTexteT5,2,FALSE)</f>
        <v>Locaux types</v>
      </c>
      <c r="C3" s="298" t="str">
        <f>VLOOKUP(ADDRESS(ROW(),COLUMN(),4),MatrixTexteT5,2,FALSE)</f>
        <v>Donées du local</v>
      </c>
      <c r="D3" s="299"/>
      <c r="E3" s="299"/>
      <c r="F3" s="299"/>
      <c r="G3" s="298" t="str">
        <f>Lumière_du_jour!R3</f>
        <v>Rés.</v>
      </c>
      <c r="H3" s="299"/>
      <c r="I3" s="309" t="s">
        <v>125</v>
      </c>
      <c r="J3" s="310"/>
      <c r="K3" s="310"/>
      <c r="L3" s="310"/>
      <c r="M3" s="310"/>
      <c r="N3" s="276"/>
      <c r="O3" s="276"/>
      <c r="P3" s="276"/>
      <c r="Q3" s="276"/>
      <c r="R3" s="276"/>
      <c r="S3" s="276"/>
      <c r="T3" s="276"/>
    </row>
    <row r="4" spans="1:20" ht="46.5" customHeight="1" thickBot="1" x14ac:dyDescent="0.25">
      <c r="A4" s="124" t="s">
        <v>742</v>
      </c>
      <c r="B4" s="123" t="str">
        <f>VLOOKUP(ADDRESS(ROW(),COLUMN(),4),MatrixTexteT5,2,FALSE)</f>
        <v>Désignation du local
-</v>
      </c>
      <c r="C4" s="57" t="str">
        <f>VLOOKUP(ADDRESS(ROW(),COLUMN(),4),MatrixTexteT5,2,FALSE)</f>
        <v>Profondeur de la surface utilisée
m</v>
      </c>
      <c r="D4" s="57" t="str">
        <f>VLOOKUP(ADDRESS(ROW(),COLUMN(),4),MatrixTexteT5,2,FALSE)</f>
        <v>Portée visuelle
m</v>
      </c>
      <c r="E4" s="315" t="str">
        <f>VLOOKUP(ADDRESS(ROW(),COLUMN(),4),MatrixTexteT5,2,FALSE)</f>
        <v>Niveaux de vision
-</v>
      </c>
      <c r="F4" s="316"/>
      <c r="G4" s="57" t="str">
        <f>VLOOKUP(ADDRESS(ROW(),COLUMN(),4),MatrixTexteT5,2,FALSE)</f>
        <v>Résultat
-</v>
      </c>
      <c r="H4" s="57" t="str">
        <f>VLOOKUP(ADDRESS(ROW(),COLUMN(),4),MatrixTexteT5,2,FALSE)</f>
        <v>Résultat
Pt.</v>
      </c>
      <c r="I4" s="254" t="s">
        <v>907</v>
      </c>
      <c r="J4" s="254" t="s">
        <v>904</v>
      </c>
      <c r="K4" s="254" t="s">
        <v>956</v>
      </c>
      <c r="L4" s="57" t="s">
        <v>906</v>
      </c>
      <c r="M4" s="57" t="s">
        <v>903</v>
      </c>
      <c r="N4" s="276"/>
      <c r="O4" s="276"/>
      <c r="P4" s="276"/>
      <c r="Q4" s="276"/>
      <c r="R4" s="276"/>
      <c r="S4" s="276"/>
      <c r="T4" s="276"/>
    </row>
    <row r="5" spans="1:20" ht="16.5" thickTop="1" thickBot="1" x14ac:dyDescent="0.25">
      <c r="A5" s="58">
        <v>1</v>
      </c>
      <c r="B5" s="271" t="str">
        <f>IF(Lumière_du_jour!B5="","",Lumière_du_jour!B5)</f>
        <v/>
      </c>
      <c r="C5" s="255"/>
      <c r="D5" s="255"/>
      <c r="E5" s="311"/>
      <c r="F5" s="312"/>
      <c r="G5" s="59" t="str">
        <f>M5</f>
        <v/>
      </c>
      <c r="H5" s="269" t="str">
        <f>L5</f>
        <v/>
      </c>
      <c r="I5" s="59">
        <f>Lumière_du_jour!W5</f>
        <v>0</v>
      </c>
      <c r="J5" s="59" t="str">
        <f t="shared" ref="J5:J34" si="0">IFERROR(DEGREES(ATAN(I5/C5)),"")</f>
        <v/>
      </c>
      <c r="K5" s="59">
        <f>Lumière_du_jour!S5*Lumière_du_jour!H5</f>
        <v>0</v>
      </c>
      <c r="L5" s="59" t="str">
        <f t="shared" ref="L5:L34" si="1">IFERROR(IF(AND(VLOOKUP(E5,MatrixAussicht,2,FALSE)=3,J5&gt;=54,D5&gt;=50),3,IF(AND(VLOOKUP(E5,MatrixAussicht,2,FALSE)&gt;=2,J5&gt;=28,D5&gt;=20),2,IF(AND(VLOOKUP(E5,MatrixAussicht,2,FALSE)&gt;=1,J5&gt;=14,D5&gt;=6),1,0))),"")</f>
        <v/>
      </c>
      <c r="M5" s="59" t="str">
        <f>IF(L5="","",IF(L5=3,Texte!$B$210,IF(L5=2,Texte!$B$211,IF(L5=1,Texte!$B$212,Texte!$B$213))))</f>
        <v/>
      </c>
      <c r="N5" s="276"/>
      <c r="O5" s="276"/>
      <c r="P5" s="276"/>
      <c r="Q5" s="276"/>
      <c r="R5" s="276"/>
      <c r="S5" s="276"/>
      <c r="T5" s="276"/>
    </row>
    <row r="6" spans="1:20" ht="16.5" thickTop="1" thickBot="1" x14ac:dyDescent="0.25">
      <c r="A6" s="58">
        <v>2</v>
      </c>
      <c r="B6" s="271" t="str">
        <f>IF(Lumière_du_jour!B6="","",Lumière_du_jour!B6)</f>
        <v/>
      </c>
      <c r="C6" s="255"/>
      <c r="D6" s="255"/>
      <c r="E6" s="311"/>
      <c r="F6" s="312"/>
      <c r="G6" s="59" t="str">
        <f t="shared" ref="G6:G34" si="2">M6</f>
        <v/>
      </c>
      <c r="H6" s="269" t="str">
        <f t="shared" ref="H6:H34" si="3">L6</f>
        <v/>
      </c>
      <c r="I6" s="59">
        <f>Lumière_du_jour!W6</f>
        <v>0</v>
      </c>
      <c r="J6" s="59" t="str">
        <f t="shared" si="0"/>
        <v/>
      </c>
      <c r="K6" s="59">
        <f>Lumière_du_jour!S6*Lumière_du_jour!H6</f>
        <v>0</v>
      </c>
      <c r="L6" s="59" t="str">
        <f t="shared" si="1"/>
        <v/>
      </c>
      <c r="M6" s="59" t="str">
        <f>IF(L6="","",IF(L6=3,Texte!$B$210,IF(L6=2,Texte!$B$211,IF(L6=1,Texte!$B$212,Texte!$B$213))))</f>
        <v/>
      </c>
      <c r="N6" s="276"/>
      <c r="O6" s="276"/>
      <c r="P6" s="276"/>
      <c r="Q6" s="276"/>
      <c r="R6" s="276"/>
      <c r="S6" s="276"/>
      <c r="T6" s="276"/>
    </row>
    <row r="7" spans="1:20" ht="16.5" thickTop="1" thickBot="1" x14ac:dyDescent="0.25">
      <c r="A7" s="58">
        <v>3</v>
      </c>
      <c r="B7" s="271" t="str">
        <f>IF(Lumière_du_jour!B7="","",Lumière_du_jour!B7)</f>
        <v/>
      </c>
      <c r="C7" s="255"/>
      <c r="D7" s="255"/>
      <c r="E7" s="311"/>
      <c r="F7" s="312"/>
      <c r="G7" s="59" t="str">
        <f t="shared" si="2"/>
        <v/>
      </c>
      <c r="H7" s="269" t="str">
        <f t="shared" si="3"/>
        <v/>
      </c>
      <c r="I7" s="59">
        <f>Lumière_du_jour!W7</f>
        <v>0</v>
      </c>
      <c r="J7" s="59" t="str">
        <f t="shared" si="0"/>
        <v/>
      </c>
      <c r="K7" s="59">
        <f>Lumière_du_jour!S7*Lumière_du_jour!H7</f>
        <v>0</v>
      </c>
      <c r="L7" s="59" t="str">
        <f t="shared" si="1"/>
        <v/>
      </c>
      <c r="M7" s="59" t="str">
        <f>IF(L7="","",IF(L7=3,Texte!$B$210,IF(L7=2,Texte!$B$211,IF(L7=1,Texte!$B$212,Texte!$B$213))))</f>
        <v/>
      </c>
      <c r="N7" s="276"/>
      <c r="O7" s="276"/>
      <c r="P7" s="276"/>
      <c r="Q7" s="276"/>
      <c r="R7" s="276"/>
      <c r="S7" s="276"/>
      <c r="T7" s="276"/>
    </row>
    <row r="8" spans="1:20" ht="16.5" thickTop="1" thickBot="1" x14ac:dyDescent="0.25">
      <c r="A8" s="58">
        <v>4</v>
      </c>
      <c r="B8" s="271" t="str">
        <f>IF(Lumière_du_jour!B8="","",Lumière_du_jour!B8)</f>
        <v/>
      </c>
      <c r="C8" s="255"/>
      <c r="D8" s="255"/>
      <c r="E8" s="311"/>
      <c r="F8" s="312"/>
      <c r="G8" s="59" t="str">
        <f t="shared" si="2"/>
        <v/>
      </c>
      <c r="H8" s="269" t="str">
        <f t="shared" si="3"/>
        <v/>
      </c>
      <c r="I8" s="59">
        <f>Lumière_du_jour!W8</f>
        <v>0</v>
      </c>
      <c r="J8" s="59" t="str">
        <f t="shared" si="0"/>
        <v/>
      </c>
      <c r="K8" s="59">
        <f>Lumière_du_jour!S8*Lumière_du_jour!H8</f>
        <v>0</v>
      </c>
      <c r="L8" s="59" t="str">
        <f t="shared" si="1"/>
        <v/>
      </c>
      <c r="M8" s="59" t="str">
        <f>IF(L8="","",IF(L8=3,Texte!$B$210,IF(L8=2,Texte!$B$211,IF(L8=1,Texte!$B$212,Texte!$B$213))))</f>
        <v/>
      </c>
      <c r="N8" s="276"/>
      <c r="O8" s="276"/>
      <c r="P8" s="276"/>
      <c r="Q8" s="276"/>
      <c r="R8" s="276"/>
      <c r="S8" s="276"/>
      <c r="T8" s="276"/>
    </row>
    <row r="9" spans="1:20" ht="16.5" thickTop="1" thickBot="1" x14ac:dyDescent="0.25">
      <c r="A9" s="58">
        <v>5</v>
      </c>
      <c r="B9" s="271" t="str">
        <f>IF(Lumière_du_jour!B9="","",Lumière_du_jour!B9)</f>
        <v/>
      </c>
      <c r="C9" s="255"/>
      <c r="D9" s="255"/>
      <c r="E9" s="311"/>
      <c r="F9" s="312"/>
      <c r="G9" s="59" t="str">
        <f t="shared" si="2"/>
        <v/>
      </c>
      <c r="H9" s="269" t="str">
        <f t="shared" si="3"/>
        <v/>
      </c>
      <c r="I9" s="59">
        <f>Lumière_du_jour!W9</f>
        <v>0</v>
      </c>
      <c r="J9" s="59" t="str">
        <f t="shared" si="0"/>
        <v/>
      </c>
      <c r="K9" s="59">
        <f>Lumière_du_jour!S9*Lumière_du_jour!H9</f>
        <v>0</v>
      </c>
      <c r="L9" s="59" t="str">
        <f t="shared" si="1"/>
        <v/>
      </c>
      <c r="M9" s="59" t="str">
        <f>IF(L9="","",IF(L9=3,Texte!$B$210,IF(L9=2,Texte!$B$211,IF(L9=1,Texte!$B$212,Texte!$B$213))))</f>
        <v/>
      </c>
      <c r="N9" s="276"/>
      <c r="O9" s="276"/>
      <c r="P9" s="276"/>
      <c r="Q9" s="276"/>
      <c r="R9" s="276"/>
      <c r="S9" s="276"/>
      <c r="T9" s="276"/>
    </row>
    <row r="10" spans="1:20" ht="16.5" thickTop="1" thickBot="1" x14ac:dyDescent="0.25">
      <c r="A10" s="58">
        <v>6</v>
      </c>
      <c r="B10" s="271" t="str">
        <f>IF(Lumière_du_jour!B10="","",Lumière_du_jour!B10)</f>
        <v/>
      </c>
      <c r="C10" s="255"/>
      <c r="D10" s="255"/>
      <c r="E10" s="311"/>
      <c r="F10" s="312"/>
      <c r="G10" s="59" t="str">
        <f t="shared" si="2"/>
        <v/>
      </c>
      <c r="H10" s="269" t="str">
        <f t="shared" si="3"/>
        <v/>
      </c>
      <c r="I10" s="59">
        <f>Lumière_du_jour!W10</f>
        <v>0</v>
      </c>
      <c r="J10" s="59" t="str">
        <f t="shared" si="0"/>
        <v/>
      </c>
      <c r="K10" s="59">
        <f>Lumière_du_jour!S10*Lumière_du_jour!H10</f>
        <v>0</v>
      </c>
      <c r="L10" s="59" t="str">
        <f t="shared" si="1"/>
        <v/>
      </c>
      <c r="M10" s="59" t="str">
        <f>IF(L10="","",IF(L10=3,Texte!$B$210,IF(L10=2,Texte!$B$211,IF(L10=1,Texte!$B$212,Texte!$B$213))))</f>
        <v/>
      </c>
      <c r="N10" s="276"/>
      <c r="O10" s="276"/>
      <c r="P10" s="276"/>
      <c r="Q10" s="276"/>
      <c r="R10" s="276"/>
      <c r="S10" s="276"/>
      <c r="T10" s="276"/>
    </row>
    <row r="11" spans="1:20" ht="16.5" thickTop="1" thickBot="1" x14ac:dyDescent="0.25">
      <c r="A11" s="58">
        <v>7</v>
      </c>
      <c r="B11" s="271" t="str">
        <f>IF(Lumière_du_jour!B11="","",Lumière_du_jour!B11)</f>
        <v/>
      </c>
      <c r="C11" s="255"/>
      <c r="D11" s="255"/>
      <c r="E11" s="311"/>
      <c r="F11" s="312"/>
      <c r="G11" s="59" t="str">
        <f t="shared" si="2"/>
        <v/>
      </c>
      <c r="H11" s="269" t="str">
        <f t="shared" si="3"/>
        <v/>
      </c>
      <c r="I11" s="59">
        <f>Lumière_du_jour!W11</f>
        <v>0</v>
      </c>
      <c r="J11" s="59" t="str">
        <f t="shared" si="0"/>
        <v/>
      </c>
      <c r="K11" s="59">
        <f>Lumière_du_jour!S11*Lumière_du_jour!H11</f>
        <v>0</v>
      </c>
      <c r="L11" s="59" t="str">
        <f t="shared" si="1"/>
        <v/>
      </c>
      <c r="M11" s="59" t="str">
        <f>IF(L11="","",IF(L11=3,Texte!$B$210,IF(L11=2,Texte!$B$211,IF(L11=1,Texte!$B$212,Texte!$B$213))))</f>
        <v/>
      </c>
      <c r="N11" s="276"/>
      <c r="O11" s="276"/>
      <c r="P11" s="276"/>
      <c r="Q11" s="276"/>
      <c r="R11" s="276"/>
      <c r="S11" s="276"/>
      <c r="T11" s="276"/>
    </row>
    <row r="12" spans="1:20" ht="16.5" thickTop="1" thickBot="1" x14ac:dyDescent="0.25">
      <c r="A12" s="58">
        <v>8</v>
      </c>
      <c r="B12" s="271" t="str">
        <f>IF(Lumière_du_jour!B12="","",Lumière_du_jour!B12)</f>
        <v/>
      </c>
      <c r="C12" s="255"/>
      <c r="D12" s="255"/>
      <c r="E12" s="311"/>
      <c r="F12" s="312"/>
      <c r="G12" s="59" t="str">
        <f t="shared" si="2"/>
        <v/>
      </c>
      <c r="H12" s="269" t="str">
        <f t="shared" si="3"/>
        <v/>
      </c>
      <c r="I12" s="59">
        <f>Lumière_du_jour!W12</f>
        <v>0</v>
      </c>
      <c r="J12" s="59" t="str">
        <f t="shared" si="0"/>
        <v/>
      </c>
      <c r="K12" s="59">
        <f>Lumière_du_jour!S12*Lumière_du_jour!H12</f>
        <v>0</v>
      </c>
      <c r="L12" s="59" t="str">
        <f t="shared" si="1"/>
        <v/>
      </c>
      <c r="M12" s="59" t="str">
        <f>IF(L12="","",IF(L12=3,Texte!$B$210,IF(L12=2,Texte!$B$211,IF(L12=1,Texte!$B$212,Texte!$B$213))))</f>
        <v/>
      </c>
      <c r="N12" s="276"/>
      <c r="O12" s="276"/>
      <c r="P12" s="276"/>
      <c r="Q12" s="276"/>
      <c r="R12" s="276"/>
      <c r="S12" s="276"/>
      <c r="T12" s="276"/>
    </row>
    <row r="13" spans="1:20" ht="16.5" thickTop="1" thickBot="1" x14ac:dyDescent="0.25">
      <c r="A13" s="58">
        <v>9</v>
      </c>
      <c r="B13" s="271" t="str">
        <f>IF(Lumière_du_jour!B13="","",Lumière_du_jour!B13)</f>
        <v/>
      </c>
      <c r="C13" s="255"/>
      <c r="D13" s="255"/>
      <c r="E13" s="311"/>
      <c r="F13" s="312"/>
      <c r="G13" s="59" t="str">
        <f t="shared" si="2"/>
        <v/>
      </c>
      <c r="H13" s="269" t="str">
        <f t="shared" si="3"/>
        <v/>
      </c>
      <c r="I13" s="59">
        <f>Lumière_du_jour!W13</f>
        <v>0</v>
      </c>
      <c r="J13" s="59" t="str">
        <f t="shared" si="0"/>
        <v/>
      </c>
      <c r="K13" s="59">
        <f>Lumière_du_jour!S13*Lumière_du_jour!H13</f>
        <v>0</v>
      </c>
      <c r="L13" s="59" t="str">
        <f t="shared" si="1"/>
        <v/>
      </c>
      <c r="M13" s="59" t="str">
        <f>IF(L13="","",IF(L13=3,Texte!$B$210,IF(L13=2,Texte!$B$211,IF(L13=1,Texte!$B$212,Texte!$B$213))))</f>
        <v/>
      </c>
      <c r="N13" s="276"/>
      <c r="O13" s="276"/>
      <c r="P13" s="276"/>
      <c r="Q13" s="276"/>
      <c r="R13" s="276"/>
      <c r="S13" s="276"/>
      <c r="T13" s="276"/>
    </row>
    <row r="14" spans="1:20" ht="16.5" thickTop="1" thickBot="1" x14ac:dyDescent="0.25">
      <c r="A14" s="58">
        <v>10</v>
      </c>
      <c r="B14" s="271" t="str">
        <f>IF(Lumière_du_jour!B14="","",Lumière_du_jour!B14)</f>
        <v/>
      </c>
      <c r="C14" s="255"/>
      <c r="D14" s="255"/>
      <c r="E14" s="311"/>
      <c r="F14" s="312"/>
      <c r="G14" s="59" t="str">
        <f t="shared" si="2"/>
        <v/>
      </c>
      <c r="H14" s="269" t="str">
        <f t="shared" si="3"/>
        <v/>
      </c>
      <c r="I14" s="59">
        <f>Lumière_du_jour!W14</f>
        <v>0</v>
      </c>
      <c r="J14" s="59" t="str">
        <f t="shared" si="0"/>
        <v/>
      </c>
      <c r="K14" s="59">
        <f>Lumière_du_jour!S14*Lumière_du_jour!H14</f>
        <v>0</v>
      </c>
      <c r="L14" s="59" t="str">
        <f t="shared" si="1"/>
        <v/>
      </c>
      <c r="M14" s="59" t="str">
        <f>IF(L14="","",IF(L14=3,Texte!$B$210,IF(L14=2,Texte!$B$211,IF(L14=1,Texte!$B$212,Texte!$B$213))))</f>
        <v/>
      </c>
      <c r="N14" s="276"/>
      <c r="O14" s="276"/>
      <c r="P14" s="276"/>
      <c r="Q14" s="276"/>
      <c r="R14" s="276"/>
      <c r="S14" s="276"/>
      <c r="T14" s="276"/>
    </row>
    <row r="15" spans="1:20" ht="16.5" thickTop="1" thickBot="1" x14ac:dyDescent="0.25">
      <c r="A15" s="58">
        <v>11</v>
      </c>
      <c r="B15" s="271" t="str">
        <f>IF(Lumière_du_jour!B15="","",Lumière_du_jour!B15)</f>
        <v/>
      </c>
      <c r="C15" s="255"/>
      <c r="D15" s="255"/>
      <c r="E15" s="311"/>
      <c r="F15" s="312"/>
      <c r="G15" s="59" t="str">
        <f t="shared" si="2"/>
        <v/>
      </c>
      <c r="H15" s="269" t="str">
        <f t="shared" si="3"/>
        <v/>
      </c>
      <c r="I15" s="59">
        <f>Lumière_du_jour!W15</f>
        <v>0</v>
      </c>
      <c r="J15" s="59" t="str">
        <f t="shared" si="0"/>
        <v/>
      </c>
      <c r="K15" s="59">
        <f>Lumière_du_jour!S15*Lumière_du_jour!H15</f>
        <v>0</v>
      </c>
      <c r="L15" s="59" t="str">
        <f t="shared" si="1"/>
        <v/>
      </c>
      <c r="M15" s="59" t="str">
        <f>IF(L15="","",IF(L15=3,Texte!$B$210,IF(L15=2,Texte!$B$211,IF(L15=1,Texte!$B$212,Texte!$B$213))))</f>
        <v/>
      </c>
      <c r="N15" s="276"/>
      <c r="O15" s="276"/>
      <c r="P15" s="276"/>
      <c r="Q15" s="276"/>
      <c r="R15" s="276"/>
      <c r="S15" s="276"/>
      <c r="T15" s="276"/>
    </row>
    <row r="16" spans="1:20" ht="16.5" thickTop="1" thickBot="1" x14ac:dyDescent="0.25">
      <c r="A16" s="58">
        <v>12</v>
      </c>
      <c r="B16" s="271" t="str">
        <f>IF(Lumière_du_jour!B16="","",Lumière_du_jour!B16)</f>
        <v/>
      </c>
      <c r="C16" s="255"/>
      <c r="D16" s="255"/>
      <c r="E16" s="311"/>
      <c r="F16" s="312"/>
      <c r="G16" s="59" t="str">
        <f t="shared" si="2"/>
        <v/>
      </c>
      <c r="H16" s="269" t="str">
        <f t="shared" si="3"/>
        <v/>
      </c>
      <c r="I16" s="59">
        <f>Lumière_du_jour!W16</f>
        <v>0</v>
      </c>
      <c r="J16" s="59" t="str">
        <f t="shared" si="0"/>
        <v/>
      </c>
      <c r="K16" s="59">
        <f>Lumière_du_jour!S16*Lumière_du_jour!H16</f>
        <v>0</v>
      </c>
      <c r="L16" s="59" t="str">
        <f t="shared" si="1"/>
        <v/>
      </c>
      <c r="M16" s="59" t="str">
        <f>IF(L16="","",IF(L16=3,Texte!$B$210,IF(L16=2,Texte!$B$211,IF(L16=1,Texte!$B$212,Texte!$B$213))))</f>
        <v/>
      </c>
      <c r="N16" s="276"/>
      <c r="O16" s="276"/>
      <c r="P16" s="276"/>
      <c r="Q16" s="276"/>
      <c r="R16" s="276"/>
      <c r="S16" s="276"/>
      <c r="T16" s="276"/>
    </row>
    <row r="17" spans="1:20" ht="16.5" thickTop="1" thickBot="1" x14ac:dyDescent="0.25">
      <c r="A17" s="58">
        <v>13</v>
      </c>
      <c r="B17" s="271" t="str">
        <f>IF(Lumière_du_jour!B17="","",Lumière_du_jour!B17)</f>
        <v/>
      </c>
      <c r="C17" s="255"/>
      <c r="D17" s="255"/>
      <c r="E17" s="311"/>
      <c r="F17" s="312"/>
      <c r="G17" s="59" t="str">
        <f t="shared" si="2"/>
        <v/>
      </c>
      <c r="H17" s="269" t="str">
        <f t="shared" si="3"/>
        <v/>
      </c>
      <c r="I17" s="59">
        <f>Lumière_du_jour!W17</f>
        <v>0</v>
      </c>
      <c r="J17" s="59" t="str">
        <f t="shared" si="0"/>
        <v/>
      </c>
      <c r="K17" s="59">
        <f>Lumière_du_jour!S17*Lumière_du_jour!H17</f>
        <v>0</v>
      </c>
      <c r="L17" s="59" t="str">
        <f t="shared" si="1"/>
        <v/>
      </c>
      <c r="M17" s="59" t="str">
        <f>IF(L17="","",IF(L17=3,Texte!$B$210,IF(L17=2,Texte!$B$211,IF(L17=1,Texte!$B$212,Texte!$B$213))))</f>
        <v/>
      </c>
      <c r="N17" s="276"/>
      <c r="O17" s="276"/>
      <c r="P17" s="276"/>
      <c r="Q17" s="276"/>
      <c r="R17" s="276"/>
      <c r="S17" s="276"/>
      <c r="T17" s="276"/>
    </row>
    <row r="18" spans="1:20" ht="16.5" thickTop="1" thickBot="1" x14ac:dyDescent="0.25">
      <c r="A18" s="58">
        <v>14</v>
      </c>
      <c r="B18" s="271" t="str">
        <f>IF(Lumière_du_jour!B18="","",Lumière_du_jour!B18)</f>
        <v/>
      </c>
      <c r="C18" s="255"/>
      <c r="D18" s="255"/>
      <c r="E18" s="311"/>
      <c r="F18" s="312"/>
      <c r="G18" s="59" t="str">
        <f t="shared" si="2"/>
        <v/>
      </c>
      <c r="H18" s="269" t="str">
        <f t="shared" si="3"/>
        <v/>
      </c>
      <c r="I18" s="59">
        <f>Lumière_du_jour!W18</f>
        <v>0</v>
      </c>
      <c r="J18" s="59" t="str">
        <f t="shared" si="0"/>
        <v/>
      </c>
      <c r="K18" s="59">
        <f>Lumière_du_jour!S18*Lumière_du_jour!H18</f>
        <v>0</v>
      </c>
      <c r="L18" s="59" t="str">
        <f t="shared" si="1"/>
        <v/>
      </c>
      <c r="M18" s="59" t="str">
        <f>IF(L18="","",IF(L18=3,Texte!$B$210,IF(L18=2,Texte!$B$211,IF(L18=1,Texte!$B$212,Texte!$B$213))))</f>
        <v/>
      </c>
      <c r="N18" s="276"/>
      <c r="O18" s="276"/>
      <c r="P18" s="276"/>
      <c r="Q18" s="276"/>
      <c r="R18" s="276"/>
      <c r="S18" s="276"/>
      <c r="T18" s="276"/>
    </row>
    <row r="19" spans="1:20" ht="16.5" thickTop="1" thickBot="1" x14ac:dyDescent="0.25">
      <c r="A19" s="58">
        <v>15</v>
      </c>
      <c r="B19" s="271" t="str">
        <f>IF(Lumière_du_jour!B19="","",Lumière_du_jour!B19)</f>
        <v/>
      </c>
      <c r="C19" s="255"/>
      <c r="D19" s="255"/>
      <c r="E19" s="311"/>
      <c r="F19" s="312"/>
      <c r="G19" s="59" t="str">
        <f t="shared" si="2"/>
        <v/>
      </c>
      <c r="H19" s="269" t="str">
        <f t="shared" si="3"/>
        <v/>
      </c>
      <c r="I19" s="59">
        <f>Lumière_du_jour!W19</f>
        <v>0</v>
      </c>
      <c r="J19" s="59" t="str">
        <f t="shared" si="0"/>
        <v/>
      </c>
      <c r="K19" s="59">
        <f>Lumière_du_jour!S19*Lumière_du_jour!H19</f>
        <v>0</v>
      </c>
      <c r="L19" s="59" t="str">
        <f t="shared" si="1"/>
        <v/>
      </c>
      <c r="M19" s="59" t="str">
        <f>IF(L19="","",IF(L19=3,Texte!$B$210,IF(L19=2,Texte!$B$211,IF(L19=1,Texte!$B$212,Texte!$B$213))))</f>
        <v/>
      </c>
      <c r="N19" s="276"/>
      <c r="O19" s="276"/>
      <c r="P19" s="276"/>
      <c r="Q19" s="276"/>
      <c r="R19" s="276"/>
      <c r="S19" s="276"/>
      <c r="T19" s="276"/>
    </row>
    <row r="20" spans="1:20" ht="16.5" thickTop="1" thickBot="1" x14ac:dyDescent="0.25">
      <c r="A20" s="58">
        <v>16</v>
      </c>
      <c r="B20" s="271" t="str">
        <f>IF(Lumière_du_jour!B20="","",Lumière_du_jour!B20)</f>
        <v/>
      </c>
      <c r="C20" s="255"/>
      <c r="D20" s="255"/>
      <c r="E20" s="311"/>
      <c r="F20" s="312"/>
      <c r="G20" s="59" t="str">
        <f t="shared" si="2"/>
        <v/>
      </c>
      <c r="H20" s="269" t="str">
        <f t="shared" si="3"/>
        <v/>
      </c>
      <c r="I20" s="59">
        <f>Lumière_du_jour!W20</f>
        <v>0</v>
      </c>
      <c r="J20" s="59" t="str">
        <f t="shared" si="0"/>
        <v/>
      </c>
      <c r="K20" s="59">
        <f>Lumière_du_jour!S20*Lumière_du_jour!H20</f>
        <v>0</v>
      </c>
      <c r="L20" s="59" t="str">
        <f t="shared" si="1"/>
        <v/>
      </c>
      <c r="M20" s="59" t="str">
        <f>IF(L20="","",IF(L20=3,Texte!$B$210,IF(L20=2,Texte!$B$211,IF(L20=1,Texte!$B$212,Texte!$B$213))))</f>
        <v/>
      </c>
      <c r="N20" s="276"/>
      <c r="O20" s="276"/>
      <c r="P20" s="276"/>
      <c r="Q20" s="276"/>
      <c r="R20" s="276"/>
      <c r="S20" s="276"/>
      <c r="T20" s="276"/>
    </row>
    <row r="21" spans="1:20" ht="16.5" thickTop="1" thickBot="1" x14ac:dyDescent="0.25">
      <c r="A21" s="58">
        <v>17</v>
      </c>
      <c r="B21" s="271" t="str">
        <f>IF(Lumière_du_jour!B21="","",Lumière_du_jour!B21)</f>
        <v/>
      </c>
      <c r="C21" s="255"/>
      <c r="D21" s="255"/>
      <c r="E21" s="311"/>
      <c r="F21" s="312"/>
      <c r="G21" s="59" t="str">
        <f t="shared" si="2"/>
        <v/>
      </c>
      <c r="H21" s="269" t="str">
        <f t="shared" si="3"/>
        <v/>
      </c>
      <c r="I21" s="59">
        <f>Lumière_du_jour!W21</f>
        <v>0</v>
      </c>
      <c r="J21" s="59" t="str">
        <f t="shared" si="0"/>
        <v/>
      </c>
      <c r="K21" s="59">
        <f>Lumière_du_jour!S21*Lumière_du_jour!H21</f>
        <v>0</v>
      </c>
      <c r="L21" s="59" t="str">
        <f t="shared" si="1"/>
        <v/>
      </c>
      <c r="M21" s="59" t="str">
        <f>IF(L21="","",IF(L21=3,Texte!$B$210,IF(L21=2,Texte!$B$211,IF(L21=1,Texte!$B$212,Texte!$B$213))))</f>
        <v/>
      </c>
      <c r="N21" s="276"/>
      <c r="O21" s="276"/>
      <c r="P21" s="276"/>
      <c r="Q21" s="276"/>
      <c r="R21" s="276"/>
      <c r="S21" s="276"/>
      <c r="T21" s="276"/>
    </row>
    <row r="22" spans="1:20" ht="16.5" thickTop="1" thickBot="1" x14ac:dyDescent="0.25">
      <c r="A22" s="58">
        <v>18</v>
      </c>
      <c r="B22" s="271" t="str">
        <f>IF(Lumière_du_jour!B22="","",Lumière_du_jour!B22)</f>
        <v/>
      </c>
      <c r="C22" s="255"/>
      <c r="D22" s="255"/>
      <c r="E22" s="317"/>
      <c r="F22" s="318"/>
      <c r="G22" s="59" t="str">
        <f t="shared" si="2"/>
        <v/>
      </c>
      <c r="H22" s="269" t="str">
        <f t="shared" si="3"/>
        <v/>
      </c>
      <c r="I22" s="59">
        <f>Lumière_du_jour!W22</f>
        <v>0</v>
      </c>
      <c r="J22" s="59" t="str">
        <f t="shared" si="0"/>
        <v/>
      </c>
      <c r="K22" s="59">
        <f>Lumière_du_jour!S22*Lumière_du_jour!H22</f>
        <v>0</v>
      </c>
      <c r="L22" s="59" t="str">
        <f t="shared" si="1"/>
        <v/>
      </c>
      <c r="M22" s="59" t="str">
        <f>IF(L22="","",IF(L22=3,Texte!$B$210,IF(L22=2,Texte!$B$211,IF(L22=1,Texte!$B$212,Texte!$B$213))))</f>
        <v/>
      </c>
      <c r="N22" s="276"/>
      <c r="O22" s="276"/>
      <c r="P22" s="276"/>
      <c r="Q22" s="276"/>
      <c r="R22" s="276"/>
      <c r="S22" s="276"/>
      <c r="T22" s="276"/>
    </row>
    <row r="23" spans="1:20" ht="16.5" thickTop="1" thickBot="1" x14ac:dyDescent="0.25">
      <c r="A23" s="58">
        <v>19</v>
      </c>
      <c r="B23" s="271" t="str">
        <f>IF(Lumière_du_jour!B23="","",Lumière_du_jour!B23)</f>
        <v/>
      </c>
      <c r="C23" s="255"/>
      <c r="D23" s="255"/>
      <c r="E23" s="311"/>
      <c r="F23" s="312"/>
      <c r="G23" s="59" t="str">
        <f t="shared" si="2"/>
        <v/>
      </c>
      <c r="H23" s="269" t="str">
        <f t="shared" si="3"/>
        <v/>
      </c>
      <c r="I23" s="59">
        <f>Lumière_du_jour!W23</f>
        <v>0</v>
      </c>
      <c r="J23" s="59" t="str">
        <f t="shared" si="0"/>
        <v/>
      </c>
      <c r="K23" s="59">
        <f>Lumière_du_jour!S23*Lumière_du_jour!H23</f>
        <v>0</v>
      </c>
      <c r="L23" s="59" t="str">
        <f t="shared" si="1"/>
        <v/>
      </c>
      <c r="M23" s="59" t="str">
        <f>IF(L23="","",IF(L23=3,Texte!$B$210,IF(L23=2,Texte!$B$211,IF(L23=1,Texte!$B$212,Texte!$B$213))))</f>
        <v/>
      </c>
      <c r="N23" s="276"/>
      <c r="O23" s="276"/>
      <c r="P23" s="276"/>
      <c r="Q23" s="276"/>
      <c r="R23" s="276"/>
      <c r="S23" s="276"/>
      <c r="T23" s="276"/>
    </row>
    <row r="24" spans="1:20" ht="16.5" thickTop="1" thickBot="1" x14ac:dyDescent="0.25">
      <c r="A24" s="58">
        <v>20</v>
      </c>
      <c r="B24" s="271" t="str">
        <f>IF(Lumière_du_jour!B24="","",Lumière_du_jour!B24)</f>
        <v/>
      </c>
      <c r="C24" s="255"/>
      <c r="D24" s="255"/>
      <c r="E24" s="311"/>
      <c r="F24" s="312"/>
      <c r="G24" s="59" t="str">
        <f t="shared" si="2"/>
        <v/>
      </c>
      <c r="H24" s="269" t="str">
        <f t="shared" si="3"/>
        <v/>
      </c>
      <c r="I24" s="59">
        <f>Lumière_du_jour!W24</f>
        <v>0</v>
      </c>
      <c r="J24" s="59" t="str">
        <f t="shared" si="0"/>
        <v/>
      </c>
      <c r="K24" s="59">
        <f>Lumière_du_jour!S24*Lumière_du_jour!H24</f>
        <v>0</v>
      </c>
      <c r="L24" s="59" t="str">
        <f t="shared" si="1"/>
        <v/>
      </c>
      <c r="M24" s="59" t="str">
        <f>IF(L24="","",IF(L24=3,Texte!$B$210,IF(L24=2,Texte!$B$211,IF(L24=1,Texte!$B$212,Texte!$B$213))))</f>
        <v/>
      </c>
      <c r="N24" s="276"/>
      <c r="O24" s="276"/>
      <c r="P24" s="276"/>
      <c r="Q24" s="276"/>
      <c r="R24" s="276"/>
      <c r="S24" s="276"/>
      <c r="T24" s="276"/>
    </row>
    <row r="25" spans="1:20" ht="16.5" thickTop="1" thickBot="1" x14ac:dyDescent="0.25">
      <c r="A25" s="58">
        <v>21</v>
      </c>
      <c r="B25" s="271" t="str">
        <f>IF(Lumière_du_jour!B25="","",Lumière_du_jour!B25)</f>
        <v/>
      </c>
      <c r="C25" s="255"/>
      <c r="D25" s="255"/>
      <c r="E25" s="311"/>
      <c r="F25" s="312"/>
      <c r="G25" s="59" t="str">
        <f t="shared" si="2"/>
        <v/>
      </c>
      <c r="H25" s="269" t="str">
        <f t="shared" si="3"/>
        <v/>
      </c>
      <c r="I25" s="59">
        <f>Lumière_du_jour!W25</f>
        <v>0</v>
      </c>
      <c r="J25" s="59" t="str">
        <f t="shared" si="0"/>
        <v/>
      </c>
      <c r="K25" s="59">
        <f>Lumière_du_jour!S25*Lumière_du_jour!H25</f>
        <v>0</v>
      </c>
      <c r="L25" s="59" t="str">
        <f t="shared" si="1"/>
        <v/>
      </c>
      <c r="M25" s="59" t="str">
        <f>IF(L25="","",IF(L25=3,Texte!$B$210,IF(L25=2,Texte!$B$211,IF(L25=1,Texte!$B$212,Texte!$B$213))))</f>
        <v/>
      </c>
      <c r="N25" s="276"/>
      <c r="O25" s="276"/>
      <c r="P25" s="276"/>
      <c r="Q25" s="276"/>
      <c r="R25" s="276"/>
      <c r="S25" s="276"/>
      <c r="T25" s="276"/>
    </row>
    <row r="26" spans="1:20" ht="16.5" thickTop="1" thickBot="1" x14ac:dyDescent="0.25">
      <c r="A26" s="58">
        <v>22</v>
      </c>
      <c r="B26" s="271" t="str">
        <f>IF(Lumière_du_jour!B26="","",Lumière_du_jour!B26)</f>
        <v/>
      </c>
      <c r="C26" s="255"/>
      <c r="D26" s="255"/>
      <c r="E26" s="311"/>
      <c r="F26" s="312"/>
      <c r="G26" s="59" t="str">
        <f t="shared" si="2"/>
        <v/>
      </c>
      <c r="H26" s="269" t="str">
        <f t="shared" si="3"/>
        <v/>
      </c>
      <c r="I26" s="59">
        <f>Lumière_du_jour!W26</f>
        <v>0</v>
      </c>
      <c r="J26" s="59" t="str">
        <f t="shared" si="0"/>
        <v/>
      </c>
      <c r="K26" s="59">
        <f>Lumière_du_jour!S26*Lumière_du_jour!H26</f>
        <v>0</v>
      </c>
      <c r="L26" s="59" t="str">
        <f t="shared" si="1"/>
        <v/>
      </c>
      <c r="M26" s="59" t="str">
        <f>IF(L26="","",IF(L26=3,Texte!$B$210,IF(L26=2,Texte!$B$211,IF(L26=1,Texte!$B$212,Texte!$B$213))))</f>
        <v/>
      </c>
      <c r="N26" s="276"/>
      <c r="O26" s="276"/>
      <c r="P26" s="276"/>
      <c r="Q26" s="276"/>
      <c r="R26" s="276"/>
      <c r="S26" s="276"/>
      <c r="T26" s="276"/>
    </row>
    <row r="27" spans="1:20" ht="16.5" thickTop="1" thickBot="1" x14ac:dyDescent="0.25">
      <c r="A27" s="58">
        <v>23</v>
      </c>
      <c r="B27" s="271" t="str">
        <f>IF(Lumière_du_jour!B27="","",Lumière_du_jour!B27)</f>
        <v/>
      </c>
      <c r="C27" s="255"/>
      <c r="D27" s="255"/>
      <c r="E27" s="311"/>
      <c r="F27" s="312"/>
      <c r="G27" s="59" t="str">
        <f t="shared" si="2"/>
        <v/>
      </c>
      <c r="H27" s="269" t="str">
        <f t="shared" si="3"/>
        <v/>
      </c>
      <c r="I27" s="59">
        <f>Lumière_du_jour!W27</f>
        <v>0</v>
      </c>
      <c r="J27" s="59" t="str">
        <f t="shared" si="0"/>
        <v/>
      </c>
      <c r="K27" s="59">
        <f>Lumière_du_jour!S27*Lumière_du_jour!H27</f>
        <v>0</v>
      </c>
      <c r="L27" s="59" t="str">
        <f t="shared" si="1"/>
        <v/>
      </c>
      <c r="M27" s="59" t="str">
        <f>IF(L27="","",IF(L27=3,Texte!$B$210,IF(L27=2,Texte!$B$211,IF(L27=1,Texte!$B$212,Texte!$B$213))))</f>
        <v/>
      </c>
      <c r="N27" s="276"/>
      <c r="O27" s="276"/>
      <c r="P27" s="276"/>
      <c r="Q27" s="276"/>
      <c r="R27" s="276"/>
      <c r="S27" s="276"/>
      <c r="T27" s="276"/>
    </row>
    <row r="28" spans="1:20" ht="16.5" thickTop="1" thickBot="1" x14ac:dyDescent="0.25">
      <c r="A28" s="58">
        <v>24</v>
      </c>
      <c r="B28" s="271" t="str">
        <f>IF(Lumière_du_jour!B28="","",Lumière_du_jour!B28)</f>
        <v/>
      </c>
      <c r="C28" s="255"/>
      <c r="D28" s="255"/>
      <c r="E28" s="311"/>
      <c r="F28" s="312"/>
      <c r="G28" s="59" t="str">
        <f t="shared" si="2"/>
        <v/>
      </c>
      <c r="H28" s="269" t="str">
        <f t="shared" si="3"/>
        <v/>
      </c>
      <c r="I28" s="59">
        <f>Lumière_du_jour!W28</f>
        <v>0</v>
      </c>
      <c r="J28" s="59" t="str">
        <f t="shared" si="0"/>
        <v/>
      </c>
      <c r="K28" s="59">
        <f>Lumière_du_jour!S28*Lumière_du_jour!H28</f>
        <v>0</v>
      </c>
      <c r="L28" s="59" t="str">
        <f t="shared" si="1"/>
        <v/>
      </c>
      <c r="M28" s="59" t="str">
        <f>IF(L28="","",IF(L28=3,Texte!$B$210,IF(L28=2,Texte!$B$211,IF(L28=1,Texte!$B$212,Texte!$B$213))))</f>
        <v/>
      </c>
      <c r="N28" s="276"/>
      <c r="O28" s="276"/>
      <c r="P28" s="276"/>
      <c r="Q28" s="276"/>
      <c r="R28" s="276"/>
      <c r="S28" s="276"/>
      <c r="T28" s="276"/>
    </row>
    <row r="29" spans="1:20" ht="16.5" thickTop="1" thickBot="1" x14ac:dyDescent="0.25">
      <c r="A29" s="58">
        <v>25</v>
      </c>
      <c r="B29" s="271" t="str">
        <f>IF(Lumière_du_jour!B29="","",Lumière_du_jour!B29)</f>
        <v/>
      </c>
      <c r="C29" s="255"/>
      <c r="D29" s="255"/>
      <c r="E29" s="311"/>
      <c r="F29" s="312"/>
      <c r="G29" s="59" t="str">
        <f t="shared" si="2"/>
        <v/>
      </c>
      <c r="H29" s="269" t="str">
        <f t="shared" si="3"/>
        <v/>
      </c>
      <c r="I29" s="59">
        <f>Lumière_du_jour!W29</f>
        <v>0</v>
      </c>
      <c r="J29" s="59" t="str">
        <f t="shared" si="0"/>
        <v/>
      </c>
      <c r="K29" s="59">
        <f>Lumière_du_jour!S29*Lumière_du_jour!H29</f>
        <v>0</v>
      </c>
      <c r="L29" s="59" t="str">
        <f t="shared" si="1"/>
        <v/>
      </c>
      <c r="M29" s="59" t="str">
        <f>IF(L29="","",IF(L29=3,Texte!$B$210,IF(L29=2,Texte!$B$211,IF(L29=1,Texte!$B$212,Texte!$B$213))))</f>
        <v/>
      </c>
      <c r="N29" s="276"/>
      <c r="O29" s="276"/>
      <c r="P29" s="276"/>
      <c r="Q29" s="276"/>
      <c r="R29" s="276"/>
      <c r="S29" s="276"/>
      <c r="T29" s="276"/>
    </row>
    <row r="30" spans="1:20" ht="16.5" thickTop="1" thickBot="1" x14ac:dyDescent="0.25">
      <c r="A30" s="58">
        <v>26</v>
      </c>
      <c r="B30" s="271" t="str">
        <f>IF(Lumière_du_jour!B30="","",Lumière_du_jour!B30)</f>
        <v/>
      </c>
      <c r="C30" s="255"/>
      <c r="D30" s="255"/>
      <c r="E30" s="311"/>
      <c r="F30" s="312"/>
      <c r="G30" s="59" t="str">
        <f t="shared" si="2"/>
        <v/>
      </c>
      <c r="H30" s="269" t="str">
        <f t="shared" si="3"/>
        <v/>
      </c>
      <c r="I30" s="59">
        <f>Lumière_du_jour!W30</f>
        <v>0</v>
      </c>
      <c r="J30" s="59" t="str">
        <f t="shared" si="0"/>
        <v/>
      </c>
      <c r="K30" s="59">
        <f>Lumière_du_jour!S30*Lumière_du_jour!H30</f>
        <v>0</v>
      </c>
      <c r="L30" s="59" t="str">
        <f t="shared" si="1"/>
        <v/>
      </c>
      <c r="M30" s="59" t="str">
        <f>IF(L30="","",IF(L30=3,Texte!$B$210,IF(L30=2,Texte!$B$211,IF(L30=1,Texte!$B$212,Texte!$B$213))))</f>
        <v/>
      </c>
      <c r="N30" s="276"/>
      <c r="O30" s="276"/>
      <c r="P30" s="276"/>
      <c r="Q30" s="276"/>
      <c r="R30" s="276"/>
      <c r="S30" s="276"/>
      <c r="T30" s="276"/>
    </row>
    <row r="31" spans="1:20" ht="16.5" thickTop="1" thickBot="1" x14ac:dyDescent="0.25">
      <c r="A31" s="58">
        <v>27</v>
      </c>
      <c r="B31" s="271" t="str">
        <f>IF(Lumière_du_jour!B31="","",Lumière_du_jour!B31)</f>
        <v/>
      </c>
      <c r="C31" s="255"/>
      <c r="D31" s="255"/>
      <c r="E31" s="311"/>
      <c r="F31" s="312"/>
      <c r="G31" s="59" t="str">
        <f t="shared" si="2"/>
        <v/>
      </c>
      <c r="H31" s="269" t="str">
        <f t="shared" si="3"/>
        <v/>
      </c>
      <c r="I31" s="59">
        <f>Lumière_du_jour!W31</f>
        <v>0</v>
      </c>
      <c r="J31" s="59" t="str">
        <f t="shared" si="0"/>
        <v/>
      </c>
      <c r="K31" s="59">
        <f>Lumière_du_jour!S31*Lumière_du_jour!H31</f>
        <v>0</v>
      </c>
      <c r="L31" s="59" t="str">
        <f t="shared" si="1"/>
        <v/>
      </c>
      <c r="M31" s="59" t="str">
        <f>IF(L31="","",IF(L31=3,Texte!$B$210,IF(L31=2,Texte!$B$211,IF(L31=1,Texte!$B$212,Texte!$B$213))))</f>
        <v/>
      </c>
      <c r="N31" s="276"/>
      <c r="O31" s="276"/>
      <c r="P31" s="276"/>
      <c r="Q31" s="276"/>
      <c r="R31" s="276"/>
      <c r="S31" s="276"/>
      <c r="T31" s="276"/>
    </row>
    <row r="32" spans="1:20" ht="16.5" thickTop="1" thickBot="1" x14ac:dyDescent="0.25">
      <c r="A32" s="58">
        <v>28</v>
      </c>
      <c r="B32" s="271" t="str">
        <f>IF(Lumière_du_jour!B32="","",Lumière_du_jour!B32)</f>
        <v/>
      </c>
      <c r="C32" s="255"/>
      <c r="D32" s="255"/>
      <c r="E32" s="311"/>
      <c r="F32" s="312"/>
      <c r="G32" s="59" t="str">
        <f t="shared" si="2"/>
        <v/>
      </c>
      <c r="H32" s="269" t="str">
        <f t="shared" si="3"/>
        <v/>
      </c>
      <c r="I32" s="59">
        <f>Lumière_du_jour!W32</f>
        <v>0</v>
      </c>
      <c r="J32" s="59" t="str">
        <f t="shared" si="0"/>
        <v/>
      </c>
      <c r="K32" s="59">
        <f>Lumière_du_jour!S32*Lumière_du_jour!H32</f>
        <v>0</v>
      </c>
      <c r="L32" s="59" t="str">
        <f t="shared" si="1"/>
        <v/>
      </c>
      <c r="M32" s="59" t="str">
        <f>IF(L32="","",IF(L32=3,Texte!$B$210,IF(L32=2,Texte!$B$211,IF(L32=1,Texte!$B$212,Texte!$B$213))))</f>
        <v/>
      </c>
      <c r="N32" s="276"/>
      <c r="O32" s="276"/>
      <c r="P32" s="276"/>
      <c r="Q32" s="276"/>
      <c r="R32" s="276"/>
      <c r="S32" s="276"/>
      <c r="T32" s="276"/>
    </row>
    <row r="33" spans="1:20" ht="16.5" thickTop="1" thickBot="1" x14ac:dyDescent="0.25">
      <c r="A33" s="58">
        <v>29</v>
      </c>
      <c r="B33" s="271" t="str">
        <f>IF(Lumière_du_jour!B33="","",Lumière_du_jour!B33)</f>
        <v/>
      </c>
      <c r="C33" s="255"/>
      <c r="D33" s="255"/>
      <c r="E33" s="311"/>
      <c r="F33" s="312"/>
      <c r="G33" s="59" t="str">
        <f t="shared" si="2"/>
        <v/>
      </c>
      <c r="H33" s="269" t="str">
        <f t="shared" si="3"/>
        <v/>
      </c>
      <c r="I33" s="59">
        <f>Lumière_du_jour!W33</f>
        <v>0</v>
      </c>
      <c r="J33" s="59" t="str">
        <f t="shared" si="0"/>
        <v/>
      </c>
      <c r="K33" s="59">
        <f>Lumière_du_jour!S33*Lumière_du_jour!H33</f>
        <v>0</v>
      </c>
      <c r="L33" s="59" t="str">
        <f t="shared" si="1"/>
        <v/>
      </c>
      <c r="M33" s="59" t="str">
        <f>IF(L33="","",IF(L33=3,Texte!$B$210,IF(L33=2,Texte!$B$211,IF(L33=1,Texte!$B$212,Texte!$B$213))))</f>
        <v/>
      </c>
      <c r="N33" s="276"/>
      <c r="O33" s="276"/>
      <c r="P33" s="276"/>
      <c r="Q33" s="276"/>
      <c r="R33" s="276"/>
      <c r="S33" s="276"/>
      <c r="T33" s="276"/>
    </row>
    <row r="34" spans="1:20" ht="16.5" thickTop="1" thickBot="1" x14ac:dyDescent="0.25">
      <c r="A34" s="58">
        <v>30</v>
      </c>
      <c r="B34" s="271" t="str">
        <f>IF(Lumière_du_jour!B34="","",Lumière_du_jour!B34)</f>
        <v/>
      </c>
      <c r="C34" s="255"/>
      <c r="D34" s="255"/>
      <c r="E34" s="311"/>
      <c r="F34" s="312"/>
      <c r="G34" s="59" t="str">
        <f t="shared" si="2"/>
        <v/>
      </c>
      <c r="H34" s="269" t="str">
        <f t="shared" si="3"/>
        <v/>
      </c>
      <c r="I34" s="59">
        <f>Lumière_du_jour!W34</f>
        <v>0</v>
      </c>
      <c r="J34" s="59" t="str">
        <f t="shared" si="0"/>
        <v/>
      </c>
      <c r="K34" s="59">
        <f>Lumière_du_jour!S34*Lumière_du_jour!H34</f>
        <v>0</v>
      </c>
      <c r="L34" s="59" t="str">
        <f t="shared" si="1"/>
        <v/>
      </c>
      <c r="M34" s="59" t="str">
        <f>IF(L34="","",IF(L34=3,Texte!$B$210,IF(L34=2,Texte!$B$211,IF(L34=1,Texte!$B$212,Texte!$B$213))))</f>
        <v/>
      </c>
      <c r="N34" s="276"/>
      <c r="O34" s="276"/>
      <c r="P34" s="276"/>
      <c r="Q34" s="276"/>
      <c r="R34" s="276"/>
      <c r="S34" s="276"/>
      <c r="T34" s="276"/>
    </row>
    <row r="35" spans="1:20" ht="16.5" thickTop="1" thickBot="1" x14ac:dyDescent="0.25">
      <c r="A35" s="140"/>
      <c r="B35" s="141"/>
      <c r="K35" s="256">
        <f>SUM(K5:K34)</f>
        <v>0</v>
      </c>
      <c r="L35" s="256">
        <f>IFERROR(ROUND(SUMPRODUCT(L5:L34,K5:K34)/SummeRaumFlaeche,1),0)</f>
        <v>0</v>
      </c>
      <c r="M35" s="59" t="str">
        <f>IF(L35="","",IF(L35=3,Texte!$B$210,IF(L35=2,Texte!$B$211,IF(L35=1,Texte!$B$212,Texte!$B$213))))</f>
        <v>Insuffisant</v>
      </c>
      <c r="N35" s="276"/>
      <c r="O35" s="276"/>
      <c r="P35" s="276"/>
      <c r="Q35" s="276"/>
      <c r="R35" s="276"/>
      <c r="S35" s="276"/>
      <c r="T35" s="276"/>
    </row>
    <row r="36" spans="1:20" ht="21" customHeight="1" thickTop="1" x14ac:dyDescent="0.2">
      <c r="A36" s="131"/>
      <c r="B36" s="132" t="str">
        <f>VLOOKUP(ADDRESS(ROW(),COLUMN(),4),MatrixTexteT5,2,FALSE)</f>
        <v>Résultats</v>
      </c>
      <c r="C36" s="313" t="str">
        <f>VLOOKUP(ADDRESS(ROW(),COLUMN(),4),MatrixTexteT5,2,FALSE)</f>
        <v>Résultats de cette feuille</v>
      </c>
      <c r="D36" s="314"/>
      <c r="E36" s="228" t="str">
        <f>VLOOKUP(ADDRESS(ROW(),COLUMN(),4),MatrixTexteT5,2,FALSE)</f>
        <v>Report des autres feuilles</v>
      </c>
      <c r="F36" s="132"/>
      <c r="G36" s="228" t="str">
        <f>VLOOKUP(ADDRESS(ROW(),COLUMN(),4),MatrixTexteT5,2,FALSE)</f>
        <v>Résultats globales</v>
      </c>
      <c r="H36" s="257"/>
      <c r="N36" s="276"/>
      <c r="O36" s="276"/>
      <c r="P36" s="276"/>
      <c r="Q36" s="276"/>
      <c r="R36" s="276"/>
      <c r="S36" s="276"/>
      <c r="T36" s="276"/>
    </row>
    <row r="37" spans="1:20" ht="15" customHeight="1" thickBot="1" x14ac:dyDescent="0.25">
      <c r="A37" s="46"/>
      <c r="B37" s="47" t="str">
        <f>VLOOKUP(ADDRESS(ROW(),COLUMN(),4),MatrixTexteT5,2,FALSE)</f>
        <v>Déscription</v>
      </c>
      <c r="C37" s="258" t="str">
        <f>VLOOKUP(ADDRESS(ROW(),COLUMN(),4),MatrixTexteT5,2,FALSE)</f>
        <v>Surface nette</v>
      </c>
      <c r="D37" s="258" t="str">
        <f>VLOOKUP(ADDRESS(ROW(),COLUMN(),4),MatrixTexteT5,2,FALSE)</f>
        <v>Résultat</v>
      </c>
      <c r="E37" s="258" t="str">
        <f>VLOOKUP(ADDRESS(ROW(),COLUMN(),4),MatrixTexteT5,2,FALSE)</f>
        <v>Surface nette</v>
      </c>
      <c r="F37" s="258" t="str">
        <f>VLOOKUP(ADDRESS(ROW(),COLUMN(),4),MatrixTexteT5,2,FALSE)</f>
        <v>Résultat</v>
      </c>
      <c r="G37" s="258" t="str">
        <f>VLOOKUP(ADDRESS(ROW(),COLUMN(),4),MatrixTexteT5,2,FALSE)</f>
        <v>Surface nette</v>
      </c>
      <c r="H37" s="258" t="str">
        <f>VLOOKUP(ADDRESS(ROW(),COLUMN(),4),MatrixTexteT5,2,FALSE)</f>
        <v>Résultat</v>
      </c>
      <c r="N37" s="276"/>
      <c r="O37" s="276"/>
      <c r="P37" s="276"/>
      <c r="Q37" s="276"/>
      <c r="R37" s="276"/>
      <c r="S37" s="276"/>
      <c r="T37" s="276"/>
    </row>
    <row r="38" spans="1:20" ht="16.5" thickTop="1" thickBot="1" x14ac:dyDescent="0.25">
      <c r="A38" s="84"/>
      <c r="B38" s="118" t="str">
        <f>VLOOKUP(ADDRESS(ROW(),COLUMN(),4),MatrixTexteT5,2,FALSE)</f>
        <v>Qualité de la vue (dans toutes les locaux)</v>
      </c>
      <c r="C38" s="272">
        <f>K35</f>
        <v>0</v>
      </c>
      <c r="D38" s="268">
        <f>L35</f>
        <v>0</v>
      </c>
      <c r="E38" s="262"/>
      <c r="F38" s="266"/>
      <c r="G38" s="264">
        <f>C38+E38</f>
        <v>0</v>
      </c>
      <c r="H38" s="267" t="str">
        <f>M38</f>
        <v>Insuffisant</v>
      </c>
      <c r="L38" s="256">
        <f>IFERROR(ROUND((L35*K35+F38*E38)/G38,0),0)</f>
        <v>0</v>
      </c>
      <c r="M38" s="59" t="str">
        <f>IF(L38="","",IF(L38=3,Texte!$B$210,IF(L38=2,Texte!$B$211,IF(L38=1,Texte!$B$212,Texte!$B$213))))</f>
        <v>Insuffisant</v>
      </c>
      <c r="N38" s="276"/>
      <c r="O38" s="276"/>
      <c r="P38" s="276"/>
      <c r="Q38" s="276"/>
      <c r="R38" s="276"/>
      <c r="S38" s="276"/>
      <c r="T38" s="276"/>
    </row>
    <row r="39" spans="1:20" ht="16.5" thickTop="1" thickBot="1" x14ac:dyDescent="0.25">
      <c r="A39" s="84"/>
      <c r="B39" s="118" t="str">
        <f>VLOOKUP(ADDRESS(ROW(),COLUMN(),4),MatrixTexteT5,2,FALSE)&amp;TEXT(MaxUFläche,"0%")&amp;")"</f>
        <v>Part de surface avec un résultat insuffisant (max. 20%)</v>
      </c>
      <c r="C39" s="273">
        <f>SUMPRODUCT((L5:L34=0)*K5:K34)</f>
        <v>0</v>
      </c>
      <c r="D39" s="261">
        <f>IFERROR(SUMPRODUCT((L5:L34=0)*K5:K34)/K35,0)</f>
        <v>0</v>
      </c>
      <c r="E39" s="263"/>
      <c r="F39" s="260"/>
      <c r="G39" s="265">
        <f>C39+E39</f>
        <v>0</v>
      </c>
      <c r="H39" s="259">
        <f>IFERROR(G39/G38,0)</f>
        <v>0</v>
      </c>
      <c r="N39" s="276"/>
      <c r="O39" s="276"/>
      <c r="P39" s="276"/>
      <c r="Q39" s="276"/>
      <c r="R39" s="276"/>
      <c r="S39" s="276"/>
      <c r="T39" s="276"/>
    </row>
    <row r="40" spans="1:20" ht="25.5" customHeight="1" thickTop="1" thickBot="1" x14ac:dyDescent="0.25">
      <c r="A40" s="248"/>
      <c r="B40" s="249" t="str">
        <f>VLOOKUP(ADDRESS(ROW(),COLUMN(),4),MatrixTexteT5,2,FALSE)</f>
        <v>Les exigences de Minergie-Eco sont de (au total)</v>
      </c>
      <c r="C40" s="249"/>
      <c r="D40" s="249"/>
      <c r="E40" s="249"/>
      <c r="F40" s="249"/>
      <c r="G40" s="301" t="str">
        <f>IFERROR(IF(AND(L35&gt;1,H39&lt;MaxUFläche),Texte!B215,IF(AND(L35&gt;0,H39&lt;MaxUFläche),Texte!B216,Texte!B217)),"")</f>
        <v>ne sont pas remplies</v>
      </c>
      <c r="H40" s="301"/>
      <c r="N40" s="276"/>
      <c r="O40" s="276"/>
      <c r="P40" s="276"/>
      <c r="Q40" s="276"/>
      <c r="R40" s="276"/>
      <c r="S40" s="276"/>
      <c r="T40" s="276"/>
    </row>
    <row r="41" spans="1:20" ht="15.75" thickTop="1" x14ac:dyDescent="0.2">
      <c r="A41" s="276"/>
      <c r="B41" s="276"/>
      <c r="C41" s="276"/>
      <c r="D41" s="276"/>
      <c r="E41" s="276"/>
      <c r="F41" s="276"/>
      <c r="G41" s="276"/>
      <c r="H41" s="276"/>
      <c r="N41" s="276"/>
      <c r="O41" s="276"/>
      <c r="P41" s="276"/>
      <c r="Q41" s="276"/>
      <c r="R41" s="276"/>
      <c r="S41" s="276"/>
      <c r="T41" s="276"/>
    </row>
    <row r="42" spans="1:20" x14ac:dyDescent="0.2">
      <c r="A42" s="276"/>
      <c r="B42" s="276"/>
      <c r="C42" s="276"/>
      <c r="D42" s="276"/>
      <c r="E42" s="276"/>
      <c r="F42" s="276"/>
      <c r="G42" s="276"/>
      <c r="H42" s="276"/>
      <c r="N42" s="276"/>
      <c r="O42" s="276"/>
      <c r="P42" s="276"/>
      <c r="Q42" s="276"/>
      <c r="R42" s="276"/>
      <c r="S42" s="276"/>
      <c r="T42" s="276"/>
    </row>
    <row r="43" spans="1:20" x14ac:dyDescent="0.2">
      <c r="A43" s="276"/>
      <c r="B43" s="276"/>
      <c r="C43" s="276"/>
      <c r="D43" s="276"/>
      <c r="E43" s="276"/>
      <c r="F43" s="276"/>
      <c r="G43" s="276"/>
      <c r="H43" s="276"/>
      <c r="N43" s="276"/>
      <c r="O43" s="276"/>
      <c r="P43" s="276"/>
      <c r="Q43" s="276"/>
      <c r="R43" s="276"/>
      <c r="S43" s="276"/>
      <c r="T43" s="276"/>
    </row>
    <row r="44" spans="1:20" x14ac:dyDescent="0.2">
      <c r="A44" s="276"/>
      <c r="B44" s="276"/>
      <c r="C44" s="276"/>
      <c r="D44" s="276"/>
      <c r="E44" s="276"/>
      <c r="F44" s="276"/>
      <c r="G44" s="276"/>
      <c r="H44" s="276"/>
      <c r="N44" s="276"/>
      <c r="O44" s="276"/>
      <c r="P44" s="276"/>
      <c r="Q44" s="276"/>
      <c r="R44" s="276"/>
      <c r="S44" s="276"/>
      <c r="T44" s="276"/>
    </row>
    <row r="45" spans="1:20" x14ac:dyDescent="0.2">
      <c r="A45" s="276"/>
      <c r="B45" s="276"/>
      <c r="C45" s="276"/>
      <c r="D45" s="276"/>
      <c r="E45" s="276"/>
      <c r="F45" s="276"/>
      <c r="G45" s="276"/>
      <c r="H45" s="276"/>
      <c r="N45" s="276"/>
      <c r="O45" s="276"/>
      <c r="P45" s="276"/>
      <c r="Q45" s="276"/>
      <c r="R45" s="276"/>
      <c r="S45" s="276"/>
      <c r="T45" s="276"/>
    </row>
    <row r="46" spans="1:20" x14ac:dyDescent="0.2">
      <c r="A46" s="276"/>
      <c r="B46" s="276"/>
      <c r="C46" s="276"/>
      <c r="D46" s="276"/>
      <c r="E46" s="276"/>
      <c r="F46" s="276"/>
      <c r="G46" s="276"/>
      <c r="H46" s="276"/>
      <c r="N46" s="276"/>
      <c r="O46" s="276"/>
      <c r="P46" s="276"/>
      <c r="Q46" s="276"/>
      <c r="R46" s="276"/>
      <c r="S46" s="276"/>
      <c r="T46" s="276"/>
    </row>
    <row r="47" spans="1:20" x14ac:dyDescent="0.2">
      <c r="A47" s="276"/>
      <c r="B47" s="276"/>
      <c r="C47" s="276"/>
      <c r="D47" s="276"/>
      <c r="E47" s="276"/>
      <c r="F47" s="276"/>
      <c r="G47" s="276"/>
      <c r="H47" s="276"/>
      <c r="N47" s="276"/>
      <c r="O47" s="276"/>
      <c r="P47" s="276"/>
      <c r="Q47" s="276"/>
      <c r="R47" s="276"/>
      <c r="S47" s="276"/>
      <c r="T47" s="276"/>
    </row>
    <row r="48" spans="1:20" x14ac:dyDescent="0.2">
      <c r="A48" s="276"/>
      <c r="B48" s="276"/>
      <c r="C48" s="276"/>
      <c r="D48" s="276"/>
      <c r="E48" s="276"/>
      <c r="F48" s="276"/>
      <c r="G48" s="276"/>
      <c r="H48" s="276"/>
      <c r="N48" s="276"/>
      <c r="O48" s="276"/>
      <c r="P48" s="276"/>
      <c r="Q48" s="276"/>
      <c r="R48" s="276"/>
      <c r="S48" s="276"/>
      <c r="T48" s="276"/>
    </row>
    <row r="49" spans="1:20" x14ac:dyDescent="0.2">
      <c r="A49" s="276"/>
      <c r="B49" s="276"/>
      <c r="C49" s="276"/>
      <c r="D49" s="276"/>
      <c r="E49" s="276"/>
      <c r="F49" s="276"/>
      <c r="G49" s="276"/>
      <c r="H49" s="276"/>
      <c r="N49" s="276"/>
      <c r="O49" s="276"/>
      <c r="P49" s="276"/>
      <c r="Q49" s="276"/>
      <c r="R49" s="276"/>
      <c r="S49" s="276"/>
      <c r="T49" s="276"/>
    </row>
    <row r="50" spans="1:20" x14ac:dyDescent="0.2">
      <c r="A50" s="276"/>
      <c r="B50" s="276"/>
      <c r="C50" s="276"/>
      <c r="D50" s="276"/>
      <c r="E50" s="276"/>
      <c r="F50" s="276"/>
      <c r="G50" s="276"/>
      <c r="H50" s="276"/>
      <c r="N50" s="276"/>
      <c r="O50" s="276"/>
      <c r="P50" s="276"/>
      <c r="Q50" s="276"/>
      <c r="R50" s="276"/>
      <c r="S50" s="276"/>
      <c r="T50" s="276"/>
    </row>
    <row r="51" spans="1:20" x14ac:dyDescent="0.2">
      <c r="A51" s="276"/>
      <c r="B51" s="276"/>
      <c r="C51" s="276"/>
      <c r="D51" s="276"/>
      <c r="E51" s="276"/>
      <c r="F51" s="276"/>
      <c r="G51" s="276"/>
      <c r="H51" s="276"/>
      <c r="N51" s="276"/>
      <c r="O51" s="276"/>
      <c r="P51" s="276"/>
      <c r="Q51" s="276"/>
      <c r="R51" s="276"/>
      <c r="S51" s="276"/>
      <c r="T51" s="276"/>
    </row>
    <row r="52" spans="1:20" x14ac:dyDescent="0.2">
      <c r="A52" s="276"/>
      <c r="B52" s="276"/>
      <c r="C52" s="276"/>
      <c r="D52" s="276"/>
      <c r="E52" s="276"/>
      <c r="F52" s="276"/>
      <c r="G52" s="276"/>
      <c r="H52" s="276"/>
      <c r="N52" s="276"/>
      <c r="O52" s="276"/>
      <c r="P52" s="276"/>
      <c r="Q52" s="276"/>
      <c r="R52" s="276"/>
      <c r="S52" s="276"/>
      <c r="T52" s="276"/>
    </row>
    <row r="53" spans="1:20" x14ac:dyDescent="0.2">
      <c r="A53" s="276"/>
      <c r="B53" s="276"/>
      <c r="C53" s="276"/>
      <c r="D53" s="276"/>
      <c r="E53" s="276"/>
      <c r="F53" s="276"/>
      <c r="G53" s="276"/>
      <c r="H53" s="276"/>
      <c r="N53" s="276"/>
      <c r="O53" s="276"/>
      <c r="P53" s="276"/>
      <c r="Q53" s="276"/>
      <c r="R53" s="276"/>
      <c r="S53" s="276"/>
      <c r="T53" s="276"/>
    </row>
    <row r="54" spans="1:20" x14ac:dyDescent="0.2">
      <c r="A54" s="276"/>
      <c r="B54" s="276"/>
      <c r="C54" s="276"/>
      <c r="D54" s="276"/>
      <c r="E54" s="276"/>
      <c r="F54" s="276"/>
      <c r="G54" s="276"/>
      <c r="H54" s="276"/>
      <c r="N54" s="276"/>
      <c r="O54" s="276"/>
      <c r="P54" s="276"/>
      <c r="Q54" s="276"/>
      <c r="R54" s="276"/>
      <c r="S54" s="276"/>
      <c r="T54" s="276"/>
    </row>
    <row r="55" spans="1:20" x14ac:dyDescent="0.2">
      <c r="A55" s="276"/>
      <c r="B55" s="276"/>
      <c r="C55" s="276"/>
      <c r="D55" s="276"/>
      <c r="E55" s="276"/>
      <c r="F55" s="276"/>
      <c r="G55" s="276"/>
      <c r="H55" s="276"/>
      <c r="N55" s="276"/>
      <c r="O55" s="276"/>
      <c r="P55" s="276"/>
      <c r="Q55" s="276"/>
      <c r="R55" s="276"/>
      <c r="S55" s="276"/>
      <c r="T55" s="276"/>
    </row>
    <row r="56" spans="1:20" x14ac:dyDescent="0.2">
      <c r="A56" s="276"/>
      <c r="B56" s="276"/>
      <c r="C56" s="276"/>
      <c r="D56" s="276"/>
      <c r="E56" s="276"/>
      <c r="F56" s="276"/>
      <c r="G56" s="276"/>
      <c r="H56" s="276"/>
      <c r="N56" s="276"/>
      <c r="O56" s="276"/>
      <c r="P56" s="276"/>
      <c r="Q56" s="276"/>
      <c r="R56" s="276"/>
      <c r="S56" s="276"/>
      <c r="T56" s="276"/>
    </row>
  </sheetData>
  <sheetProtection algorithmName="SHA-512" hashValue="OBqJbiqT8NGF2r/k95RjYJs11R/f0jcl+KFULhP62Y0o6gMVRR6oILuokx0ZDOjFIIlh29wDwnl/tD/L3NJVzw==" saltValue="sq3drnHri6lDmCL9Q57YFA==" spinCount="100000" sheet="1" objects="1" scenarios="1" selectLockedCells="1"/>
  <mergeCells count="36">
    <mergeCell ref="E17:F17"/>
    <mergeCell ref="E18:F18"/>
    <mergeCell ref="G40:H40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19:F19"/>
    <mergeCell ref="C36:D36"/>
    <mergeCell ref="E4:F4"/>
    <mergeCell ref="E5:F5"/>
    <mergeCell ref="E6:F6"/>
    <mergeCell ref="E7:F7"/>
    <mergeCell ref="E8:F8"/>
    <mergeCell ref="E9:F9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I3:M3"/>
    <mergeCell ref="E10:F10"/>
    <mergeCell ref="E11:F11"/>
    <mergeCell ref="E12:F12"/>
    <mergeCell ref="E13:F13"/>
    <mergeCell ref="C3:F3"/>
    <mergeCell ref="G3:H3"/>
  </mergeCells>
  <dataValidations count="120"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34" xr:uid="{00000000-0002-0000-0300-000000000000}">
      <formula1>ListAussicht</formula1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34" xr:uid="{00000000-0002-0000-0300-000001000000}">
      <formula1>0</formula1>
      <formula2>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34" xr:uid="{00000000-0002-0000-0300-000002000000}">
      <formula1>0</formula1>
      <formula2>9999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5" xr:uid="{344D8A87-16B8-4601-8E04-B6BC22B48C7E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6" xr:uid="{60C1BA51-B7FB-4040-8995-FA645F4CB4C0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7" xr:uid="{0D409417-38F4-411E-AC0F-B308AA287DE6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8" xr:uid="{E8E6286B-C532-4C6E-9B7D-617634B0DF5D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9" xr:uid="{8127DB4A-FC26-4E1D-86C4-E294D55279F0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0" xr:uid="{8A324529-654C-4F0F-B667-2C0F190ABC21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1" xr:uid="{42F5B657-8C7F-4031-A06C-E41E98AA38BC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2" xr:uid="{F05EED7B-D9A4-49BE-9DC0-2AF0B9265317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3" xr:uid="{FB438FE0-5931-4A18-BFD7-494876C21672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4" xr:uid="{609E0F83-BD7E-45CC-B21E-CC1D7E061DE3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5" xr:uid="{1DB3E85E-CF43-4767-9E1F-58B9FFB1E985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6" xr:uid="{A81650B4-6DE9-46B4-AF5B-48199662AE94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7" xr:uid="{173A7234-F7EB-428D-A6CB-950C529F2834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8" xr:uid="{1A4BA1FD-2B74-4508-A259-33FE1D094FE5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9" xr:uid="{D9F969DF-6611-451C-AF6F-DFEAE6F49539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0" xr:uid="{99802540-0423-4133-8AAE-B486ADD4FE7B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1" xr:uid="{06379CD9-DBE0-40C9-BAC3-FE40D0F04A89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2" xr:uid="{4195B9E6-CD7F-47CF-B8B3-71A2976217F5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3" xr:uid="{DB03255B-B237-4409-A60C-C4296855F10B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4" xr:uid="{448E2167-1785-4068-8000-B91F45824D73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5" xr:uid="{5F410E90-53E7-4381-9256-5B55E6E5A165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6" xr:uid="{C35B5105-9BAD-49BA-8CC0-FAF98E296949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7" xr:uid="{07A6E165-7B93-4E18-BA59-9179DE8E8D07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8" xr:uid="{77053536-B6E0-42CC-AA80-2EF7A50056E2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9" xr:uid="{1E7A53B5-7F43-4513-B060-174F251AB50B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30" xr:uid="{F3FFF4A5-FDFB-488E-A02B-B4600FF7AF86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31" xr:uid="{87186814-8C83-41CD-952F-6F29795169F0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32" xr:uid="{7ED157D3-5705-47CB-B298-4BBEDC066E9A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33" xr:uid="{1360AD7D-416D-41F0-BE48-56996DAC28F6}">
      <formula1>0</formula1>
      <formula2>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5" xr:uid="{9426B460-1694-472C-B405-DAEA7F66E85F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6" xr:uid="{977F987A-DA70-4031-8C97-8A5537069DF7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7" xr:uid="{773F603F-8064-4081-83E8-4DC004F4418E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8" xr:uid="{A9C3D083-B91B-4986-97A1-9348E2F7A487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9" xr:uid="{6B6F8121-1E13-4F3C-B7E9-D7628BB2D9FA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10" xr:uid="{029C018B-006B-416D-BE84-A167480B5547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11" xr:uid="{22D5E49C-A0AE-4B23-8063-08678DF8AE2A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12" xr:uid="{4854F397-64B7-47EF-85F6-ABDCD4CE89CC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13" xr:uid="{947EB531-F1B2-468B-B990-2C1677062B9E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14" xr:uid="{C7D88C3F-E2C4-468F-9D67-AAC608B2AD49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15" xr:uid="{9C5384E6-93B5-4356-B805-FF6B427DABAE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16" xr:uid="{9611CD41-5A42-4969-8410-0CDB80B9826A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17" xr:uid="{5F6FE61B-F244-4F75-B5AF-27EFFB486A87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18" xr:uid="{9462F07E-0F9F-45C0-B710-FC7FFC394DA2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19" xr:uid="{085755D2-CA1B-4092-8E90-AF2C88F5464D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20" xr:uid="{67A83DE7-50B2-48E4-BA74-A0793A7EA29D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21" xr:uid="{D995DB02-CF28-48D0-8296-10A31F827CB8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22" xr:uid="{D49DB8E5-6DB5-4358-A4E4-E3E8F465C73C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23" xr:uid="{902F695E-3BA8-43C5-A52D-9B8659459F13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24" xr:uid="{6172A2D4-C640-45D4-B105-7D28267758FA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25" xr:uid="{C5BC95A3-9E73-4A5D-ABD0-348F2B6226D9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26" xr:uid="{5BD1D772-6C78-4B25-ABF4-80A4A37A8276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27" xr:uid="{5A610786-2FAF-400D-A62D-B1A023E389AE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28" xr:uid="{4C1CF47F-F4D4-4004-AD84-D0DDB689E4AB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29" xr:uid="{0DE4B717-36AD-4BC5-9325-64F0663D7E61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30" xr:uid="{D799D926-95D1-405C-A57A-B3E80F50BC86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31" xr:uid="{4015C7AA-9E48-4022-B391-ACF640D19CDF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32" xr:uid="{F84F3852-4D41-4DCF-8009-6AE0DCFBA884}">
      <formula1>0</formula1>
      <formula2>9999</formula2>
    </dataValidation>
    <dataValidation type="whole" allowBlank="1" showInputMessage="1" showErrorMessage="1" errorTitle="Erreur" error="Vous devez saisir des valeurs entières entre 0 et 999." promptTitle="Portée visuelle" prompt="Saisissez la distance jusqu'à l'objet suivant (mesurée à partir de la façade)." sqref="D33" xr:uid="{D39D8DD6-37F0-4E32-B28A-4831548D065D}">
      <formula1>0</formula1>
      <formula2>9999</formula2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5" xr:uid="{DB781251-7298-4FBA-A6CE-9F01DF94071A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5" xr:uid="{E0CFE089-02CC-4898-81C4-9218B2663A04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6" xr:uid="{687AB36C-A933-405B-87CE-C052CC750FB1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6" xr:uid="{92B7DADC-697E-4530-A707-A2F778934ECA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7" xr:uid="{919B73DC-153E-466B-9C4F-6D412DC4D857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7" xr:uid="{AE62A93E-2D3A-4291-8473-21164A3E03E2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8" xr:uid="{6347EF1F-1C00-4683-8EEC-23C958AEAEB5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8" xr:uid="{4D212E9F-DE2C-4049-92AC-9237438138F6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9" xr:uid="{FBBE3E66-4290-47D1-924D-67E526C831C2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9" xr:uid="{1B683847-6AD7-4D40-9B8D-E7ED7C591811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0" xr:uid="{7DC2C21E-F01E-43A9-9D30-BEE3F7CF0037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0" xr:uid="{005C0922-41C0-4617-9071-63564D12966C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1" xr:uid="{3D8F21CC-EA5F-4B31-9B36-F599AB3FEE38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1" xr:uid="{D12117D2-0E51-4D20-BAD0-87458A591122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2" xr:uid="{49175EDF-91BB-4D8C-ADE4-B291366D0F7E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2" xr:uid="{D967DD41-E016-4AD3-B055-81FBF661C4D0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3" xr:uid="{C5135E1A-7A71-469D-893C-9F88FD60097E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3" xr:uid="{B7914674-9004-4078-9680-CAAFA76D35F5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4" xr:uid="{6F616DF6-099D-4BFE-B05E-4A2928F1A6BD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4" xr:uid="{E5A40137-A06F-4724-80D3-91839B978D22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5" xr:uid="{2CC60AC6-451E-45EF-BDA3-3BE6D963F42E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5" xr:uid="{A8E4CBD8-554B-4B4A-9220-DDC510D377C7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6" xr:uid="{2A36720A-360C-4ED3-8A6C-0EC7680202F4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6" xr:uid="{3EB73111-C3EA-451A-B841-3227583D9989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7" xr:uid="{4C8A7020-ED7A-4E36-B847-20A3AE87128F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7" xr:uid="{F15EC422-0036-40B7-A2B5-8709A98FF672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8" xr:uid="{19D12189-12F0-47E4-B2FC-834C5949FEE0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8" xr:uid="{185EE149-EA56-410F-A798-D998DA176F9A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9" xr:uid="{B63A0EA0-DEDD-4C73-B548-039F0DC26EB3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9" xr:uid="{A476E167-30FE-4BAA-B39E-DF6C26EAC6D1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0" xr:uid="{438170B0-D232-4A26-BCAA-9A3ECA269670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0" xr:uid="{D2639D18-68D4-4DE4-A4B7-07B68549B44E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1" xr:uid="{EDB4182B-68DD-4DAE-804D-7769DFB79B0E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1" xr:uid="{EF87A0DB-C032-49CB-8E81-CBF69E5F3C04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2" xr:uid="{B04534FF-BB2A-4851-BE7A-ED82B51677B5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2" xr:uid="{5BDF2BD5-6B7E-4718-A381-004A8A046D28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3" xr:uid="{BD3669AA-1801-4CA5-B730-367E1B35E2A0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3" xr:uid="{5772A6CC-B96C-4B34-AD91-E68C51B80A76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4" xr:uid="{484A5CFA-77E0-4D15-B511-EACA28F55237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4" xr:uid="{4F961FAD-200F-4485-AAD3-87A99B6C1D60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5" xr:uid="{4CCA2263-336B-4672-98BA-827078BF113C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5" xr:uid="{F2BB8C75-CF3F-464A-A78A-054E6EC55D9D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6" xr:uid="{BD15310B-8524-452F-B13D-7EE7B7FC49DA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6" xr:uid="{266B4A85-AE93-4519-85CB-74D78D2BFEB9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7" xr:uid="{EF05810E-4913-4068-BC16-448BADE59174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7" xr:uid="{4B8DBDC7-C605-4D8C-AC3C-ECD53B98C208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8" xr:uid="{43C569FD-96F2-4BDF-8D08-94FD9E0087F1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8" xr:uid="{88236939-12DF-4962-9F31-A9443F9CF3CD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9" xr:uid="{8660CB33-EF24-4F75-86FD-8B7C95CF0424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9" xr:uid="{235A1809-7D4C-4980-A5C6-DE3EB3AB5A1B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30" xr:uid="{A4F74E86-8A2C-4ECE-87DB-F48C65911CF9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30" xr:uid="{0FEA5F4E-23A3-4808-B54E-F71B8069C62A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31" xr:uid="{94227F17-7FFF-4EDE-B733-AE19626DBD67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31" xr:uid="{09DD13FD-8649-4BC6-9D68-D1C793B5A872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32" xr:uid="{564DCFC1-7D17-452A-8A2E-71E45EFEF8FA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32" xr:uid="{4FD42DBA-7BCF-44B7-ABA5-ED2319DE7CAE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33" xr:uid="{65003060-CA8E-415F-98EB-FBD656F879B2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33" xr:uid="{35942DA7-33DA-49F8-A504-EAFE2B6146CD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34" xr:uid="{9F82643B-572D-4E0C-BC65-140B54B83A98}">
      <formula1>ListAussicht</formula1>
    </dataValidation>
  </dataValidations>
  <pageMargins left="0.55118110236220474" right="0.55118110236220474" top="0.43307086614173229" bottom="0" header="0.51181102362204722" footer="0.27559055118110237"/>
  <pageSetup paperSize="9" scale="75" orientation="landscape" r:id="rId1"/>
  <headerFooter>
    <oddHeader>&amp;R&amp;G</oddHeader>
    <oddFooter>&amp;L&amp;10&amp;F&amp;R&amp;10&amp;P von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tabColor theme="5" tint="0.39997558519241921"/>
    <pageSetUpPr fitToPage="1"/>
  </sheetPr>
  <dimension ref="A1:X89"/>
  <sheetViews>
    <sheetView showGridLines="0" zoomScaleNormal="100" workbookViewId="0">
      <selection activeCell="E5" sqref="E5"/>
    </sheetView>
  </sheetViews>
  <sheetFormatPr baseColWidth="10" defaultRowHeight="15" x14ac:dyDescent="0.2"/>
  <cols>
    <col min="1" max="3" width="25.77734375" style="30" customWidth="1"/>
    <col min="4" max="4" width="15.5546875" style="3" customWidth="1"/>
    <col min="5" max="5" width="20.21875" style="3" customWidth="1"/>
    <col min="6" max="6" width="12.33203125" style="3" hidden="1" customWidth="1"/>
    <col min="7" max="7" width="16.109375" style="158" customWidth="1"/>
    <col min="8" max="8" width="7.33203125" style="3" customWidth="1"/>
    <col min="9" max="13" width="7.33203125" style="6" customWidth="1"/>
    <col min="14" max="24" width="11.5546875" style="6"/>
    <col min="25" max="16384" width="11.5546875" style="3"/>
  </cols>
  <sheetData>
    <row r="1" spans="1:24" ht="28.5" customHeight="1" x14ac:dyDescent="0.4">
      <c r="A1" s="153" t="str">
        <f>IF(Projektbez="","",Projektbez&amp;" - ")&amp;VLOOKUP(ADDRESS(ROW(),COLUMN(),4),MatrixTexteT4,2,FALSE)</f>
        <v>Liste de questions dans le cas d'une rénovation</v>
      </c>
      <c r="B1" s="154"/>
      <c r="C1" s="154"/>
      <c r="D1" s="155"/>
      <c r="E1" s="11"/>
      <c r="F1" s="11"/>
      <c r="G1" s="156"/>
      <c r="H1" s="5"/>
      <c r="I1" s="11"/>
      <c r="J1" s="11"/>
      <c r="K1" s="11"/>
      <c r="L1" s="11"/>
      <c r="M1" s="11"/>
    </row>
    <row r="2" spans="1:24" ht="9" customHeight="1" x14ac:dyDescent="0.2">
      <c r="A2" s="157"/>
      <c r="B2" s="157"/>
      <c r="C2" s="157"/>
      <c r="D2" s="158"/>
      <c r="E2" s="158"/>
      <c r="F2" s="158"/>
    </row>
    <row r="3" spans="1:24" ht="18.75" customHeight="1" x14ac:dyDescent="0.25">
      <c r="A3" s="87" t="str">
        <f>VLOOKUP(ADDRESS(ROW(),COLUMN(),4),MatrixTexteT4,2,FALSE)</f>
        <v>Quéstions</v>
      </c>
      <c r="B3" s="93"/>
      <c r="C3" s="93"/>
      <c r="D3" s="94"/>
      <c r="E3" s="87" t="str">
        <f>VLOOKUP(ADDRESS(ROW(),COLUMN(),4),MatrixTexteT4,2,FALSE)</f>
        <v>Réponse</v>
      </c>
      <c r="F3" s="12"/>
      <c r="G3" s="12"/>
      <c r="H3" s="12"/>
      <c r="I3" s="12"/>
      <c r="J3" s="12"/>
      <c r="K3" s="12"/>
      <c r="W3" s="3"/>
      <c r="X3" s="3"/>
    </row>
    <row r="4" spans="1:24" s="4" customFormat="1" ht="3.75" customHeight="1" x14ac:dyDescent="0.2">
      <c r="A4" s="54"/>
      <c r="B4" s="54"/>
      <c r="C4" s="54"/>
      <c r="D4" s="54"/>
      <c r="E4" s="54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spans="1:24" s="4" customFormat="1" ht="16.5" customHeight="1" x14ac:dyDescent="0.2">
      <c r="A5" s="116" t="str">
        <f>VLOOKUP(ADDRESS(ROW(),COLUMN(),4),MatrixTexteT4,2,FALSE)</f>
        <v>Les ouvertures des fenêtres sont-elles maintenues ou augmentées?</v>
      </c>
      <c r="B5" s="97"/>
      <c r="C5" s="97"/>
      <c r="D5" s="98"/>
      <c r="E5" s="99"/>
      <c r="F5" s="19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4" s="4" customFormat="1" ht="3.75" customHeight="1" x14ac:dyDescent="0.2">
      <c r="A6" s="53"/>
      <c r="B6" s="53"/>
      <c r="C6" s="53"/>
      <c r="D6" s="108"/>
      <c r="E6" s="109"/>
      <c r="F6" s="19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</row>
    <row r="7" spans="1:24" s="4" customFormat="1" ht="16.5" customHeight="1" x14ac:dyDescent="0.2">
      <c r="A7" s="116" t="str">
        <f>VLOOKUP(ADDRESS(ROW(),COLUMN(),4),MatrixTexteT4,2,FALSE)</f>
        <v>Les surfaces de vitrage sont-elles maintenues ou augmentées?</v>
      </c>
      <c r="B7" s="97"/>
      <c r="C7" s="97"/>
      <c r="D7" s="98"/>
      <c r="E7" s="99"/>
      <c r="F7" s="19"/>
      <c r="G7" s="8"/>
      <c r="H7" s="8"/>
      <c r="I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4" s="4" customFormat="1" ht="3.75" customHeight="1" x14ac:dyDescent="0.2">
      <c r="A8" s="53"/>
      <c r="B8" s="53"/>
      <c r="C8" s="53"/>
      <c r="D8" s="108"/>
      <c r="E8" s="109"/>
      <c r="F8" s="19"/>
      <c r="G8" s="8"/>
      <c r="H8" s="8"/>
      <c r="I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4" s="4" customFormat="1" ht="16.5" customHeight="1" x14ac:dyDescent="0.2">
      <c r="A9" s="116" t="str">
        <f>VLOOKUP(ADDRESS(ROW(),COLUMN(),4),MatrixTexteT4,2,FALSE)</f>
        <v>A-t-on prêté attention, lors du choix du vitrage, à choisir une valeur de transmission lumineuse élevée?</v>
      </c>
      <c r="B9" s="97"/>
      <c r="C9" s="97"/>
      <c r="D9" s="98"/>
      <c r="E9" s="99"/>
      <c r="F9" s="19"/>
      <c r="G9" s="8"/>
      <c r="H9" s="8"/>
      <c r="I9" s="8"/>
      <c r="L9" s="8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4" s="4" customFormat="1" ht="3.75" customHeight="1" x14ac:dyDescent="0.2">
      <c r="A10" s="53"/>
      <c r="B10" s="53"/>
      <c r="C10" s="53"/>
      <c r="D10" s="108"/>
      <c r="E10" s="109"/>
      <c r="F10" s="19"/>
      <c r="G10" s="8"/>
      <c r="H10" s="13"/>
      <c r="I10" s="8"/>
      <c r="J10" s="13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</row>
    <row r="11" spans="1:24" s="4" customFormat="1" ht="16.5" customHeight="1" x14ac:dyDescent="0.2">
      <c r="A11" s="116" t="str">
        <f>VLOOKUP(ADDRESS(ROW(),COLUMN(),4),MatrixTexteT4,2,FALSE)</f>
        <v>Pas d'éléments (p.ex, les balcons, les avant-toits) construits sur la façade qui diminuent la lumière du jour?</v>
      </c>
      <c r="B11" s="97"/>
      <c r="C11" s="97"/>
      <c r="D11" s="98"/>
      <c r="E11" s="99"/>
      <c r="F11" s="19"/>
      <c r="G11" s="159"/>
      <c r="H11" s="17"/>
      <c r="I11" s="8"/>
      <c r="J11" s="15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4" s="4" customFormat="1" ht="3.75" customHeight="1" x14ac:dyDescent="0.2">
      <c r="A12" s="95"/>
      <c r="B12" s="95"/>
      <c r="C12" s="95"/>
      <c r="D12" s="96"/>
      <c r="E12" s="109"/>
      <c r="F12" s="19"/>
      <c r="G12" s="8"/>
      <c r="H12" s="18"/>
      <c r="I12" s="8"/>
      <c r="J12" s="16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4" s="4" customFormat="1" ht="16.5" customHeight="1" x14ac:dyDescent="0.2">
      <c r="A13" s="116" t="str">
        <f>VLOOKUP(ADDRESS(ROW(),COLUMN(),4),MatrixTexteT4,2,FALSE)</f>
        <v xml:space="preserve">Les pièces (au moins les plafonds et les murs) ont-elles été peintes principalement avec des couleurs claires? </v>
      </c>
      <c r="B13" s="97"/>
      <c r="C13" s="97"/>
      <c r="D13" s="98"/>
      <c r="E13" s="99"/>
      <c r="F13" s="19"/>
      <c r="G13" s="8"/>
      <c r="H13" s="23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4" s="4" customFormat="1" ht="3.75" customHeight="1" x14ac:dyDescent="0.2">
      <c r="A14" s="95"/>
      <c r="B14" s="95"/>
      <c r="C14" s="95"/>
      <c r="D14" s="96"/>
      <c r="E14" s="110"/>
      <c r="F14" s="19"/>
      <c r="G14" s="8"/>
      <c r="H14" s="23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4" s="4" customFormat="1" ht="6" customHeight="1" x14ac:dyDescent="0.2">
      <c r="A15" s="111"/>
      <c r="B15" s="111"/>
      <c r="C15" s="111"/>
      <c r="D15" s="112"/>
      <c r="E15" s="112"/>
      <c r="F15" s="19"/>
      <c r="G15" s="8"/>
      <c r="H15" s="23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24" s="4" customFormat="1" ht="3.75" customHeight="1" x14ac:dyDescent="0.2">
      <c r="A16" s="54"/>
      <c r="B16" s="54"/>
      <c r="C16" s="54"/>
      <c r="D16" s="54"/>
      <c r="E16" s="113"/>
      <c r="F16" s="19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</row>
    <row r="17" spans="1:24" s="4" customFormat="1" ht="18.75" customHeight="1" x14ac:dyDescent="0.25">
      <c r="A17" s="87" t="str">
        <f>VLOOKUP(ADDRESS(ROW(),COLUMN(),4),MatrixTexteT4,2,FALSE)</f>
        <v>Compte-rendu</v>
      </c>
      <c r="B17" s="100"/>
      <c r="C17" s="100"/>
      <c r="D17" s="51"/>
      <c r="E17" s="100"/>
      <c r="F17" s="2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4" s="4" customFormat="1" ht="5.25" customHeight="1" x14ac:dyDescent="0.2">
      <c r="A18" s="54"/>
      <c r="B18" s="54"/>
      <c r="C18" s="54"/>
      <c r="D18" s="54"/>
      <c r="E18" s="113"/>
      <c r="F18" s="2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4" s="4" customFormat="1" ht="27.75" customHeight="1" x14ac:dyDescent="0.2">
      <c r="A19" s="321" t="str">
        <f>IF(Typ=Constants!$B$17,Texte!$B$134,IF(AND(E5=Ja,E7=Ja,E9=Ja,E11=Ja,E13=Ja),Texte!$B$135,Texte!$B$136))</f>
        <v>CET ONGLET NE DOIT ÊTRE REMPLI QUE DANS LE CAS D’UNE RÉNOVATION</v>
      </c>
      <c r="B19" s="321"/>
      <c r="C19" s="321"/>
      <c r="D19" s="321"/>
      <c r="E19" s="321"/>
      <c r="F19" s="20"/>
      <c r="G19" s="8"/>
      <c r="H19" s="8"/>
      <c r="I19" s="8"/>
      <c r="J19" s="8"/>
      <c r="K19" s="8"/>
      <c r="L19" s="8"/>
      <c r="T19" s="8"/>
      <c r="U19" s="8"/>
      <c r="V19" s="8"/>
    </row>
    <row r="20" spans="1:24" s="4" customFormat="1" ht="10.5" customHeight="1" x14ac:dyDescent="0.2">
      <c r="A20" s="54"/>
      <c r="B20" s="54"/>
      <c r="C20" s="54"/>
      <c r="D20" s="54"/>
      <c r="E20" s="113"/>
      <c r="F20" s="2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4" s="4" customFormat="1" ht="18.75" customHeight="1" x14ac:dyDescent="0.25">
      <c r="A21" s="87" t="str">
        <f>VLOOKUP(ADDRESS(ROW(),COLUMN(),4),MatrixTexteT4,2,FALSE)</f>
        <v>Catégorie de bâtiments (cliquez le bouton)</v>
      </c>
      <c r="B21" s="100"/>
      <c r="C21" s="100"/>
      <c r="D21" s="51"/>
      <c r="E21" s="100"/>
      <c r="F21" s="2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</row>
    <row r="22" spans="1:24" s="4" customFormat="1" ht="9" customHeight="1" x14ac:dyDescent="0.25">
      <c r="A22" s="114"/>
      <c r="B22" s="114"/>
      <c r="C22" s="114"/>
      <c r="D22" s="115"/>
      <c r="E22" s="114"/>
      <c r="F22" s="2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4" s="4" customFormat="1" ht="23.25" customHeight="1" x14ac:dyDescent="0.25">
      <c r="A23" s="244" t="str">
        <f>VLOOKUP(ADDRESS(ROW(),COLUMN(),4),MatrixTexteT4,2,FALSE)</f>
        <v>Habitat</v>
      </c>
      <c r="B23" s="245" t="str">
        <f>VLOOKUP(ADDRESS(ROW(),COLUMN(),4),MatrixTexteT4,2,FALSE)</f>
        <v>Administration</v>
      </c>
      <c r="C23" s="245" t="str">
        <f>VLOOKUP(ADDRESS(ROW(),COLUMN(),4),MatrixTexteT4,2,FALSE)</f>
        <v>École</v>
      </c>
      <c r="D23" s="322"/>
      <c r="E23" s="323"/>
      <c r="F23" s="2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4" s="4" customFormat="1" ht="6" customHeight="1" x14ac:dyDescent="0.2">
      <c r="A24" s="105"/>
      <c r="B24" s="106"/>
      <c r="C24" s="106"/>
      <c r="D24" s="107"/>
      <c r="E24" s="231"/>
      <c r="F24" s="2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4" s="7" customFormat="1" ht="87" customHeight="1" x14ac:dyDescent="0.2">
      <c r="A25" s="101" t="b">
        <f>IF($F$25=8,TRUE,FALSE)</f>
        <v>1</v>
      </c>
      <c r="B25" s="102" t="b">
        <f>IF($F$25=9,TRUE,FALSE)</f>
        <v>0</v>
      </c>
      <c r="C25" s="102" t="b">
        <f>IF($F$25=1,TRUE,FALSE)</f>
        <v>0</v>
      </c>
      <c r="D25" s="319" t="str">
        <f>VLOOKUP(ADDRESS(ROW(),COLUMN(),4),MatrixTexteT4,2,FALSE)</f>
        <v>Bâtiments avec une faible proportion de fenêtres</v>
      </c>
      <c r="E25" s="320"/>
      <c r="F25" s="35">
        <v>8</v>
      </c>
      <c r="G25" s="14"/>
      <c r="H25" s="14"/>
      <c r="I25" s="14"/>
      <c r="J25" s="14"/>
      <c r="K25" s="14"/>
      <c r="L25" s="14"/>
      <c r="T25" s="14"/>
      <c r="U25" s="14"/>
      <c r="V25" s="14"/>
    </row>
    <row r="26" spans="1:24" s="7" customFormat="1" ht="6.75" customHeight="1" x14ac:dyDescent="0.2">
      <c r="A26" s="103"/>
      <c r="B26" s="104"/>
      <c r="C26" s="104"/>
      <c r="D26" s="246"/>
      <c r="E26" s="247"/>
      <c r="F26" s="32"/>
      <c r="G26" s="14"/>
      <c r="H26" s="14"/>
      <c r="I26" s="14"/>
      <c r="J26" s="14"/>
      <c r="K26" s="14"/>
      <c r="L26" s="14"/>
      <c r="T26" s="14"/>
      <c r="U26" s="14"/>
      <c r="V26" s="14"/>
    </row>
    <row r="27" spans="1:24" s="7" customFormat="1" ht="87" customHeight="1" x14ac:dyDescent="0.2">
      <c r="A27" s="101" t="b">
        <f>IF($F$25=7,TRUE,FALSE)</f>
        <v>0</v>
      </c>
      <c r="B27" s="102" t="b">
        <f>IF($F$25=6,TRUE,FALSE)</f>
        <v>0</v>
      </c>
      <c r="C27" s="102" t="b">
        <f>IF($F$25=2,TRUE,FALSE)</f>
        <v>0</v>
      </c>
      <c r="D27" s="319" t="str">
        <f>VLOOKUP(ADDRESS(ROW(),COLUMN(),4),MatrixTexteT4,2,FALSE)</f>
        <v>Bâtiments avec proportion moyenne de fenêtres</v>
      </c>
      <c r="E27" s="320"/>
      <c r="F27" s="33"/>
      <c r="G27" s="14"/>
      <c r="H27" s="14"/>
      <c r="I27" s="14"/>
      <c r="J27" s="14"/>
      <c r="K27" s="14"/>
      <c r="L27" s="14"/>
      <c r="T27" s="14"/>
      <c r="U27" s="14"/>
      <c r="V27" s="14"/>
    </row>
    <row r="28" spans="1:24" s="7" customFormat="1" ht="6.75" customHeight="1" x14ac:dyDescent="0.2">
      <c r="A28" s="103"/>
      <c r="B28" s="104"/>
      <c r="C28" s="104"/>
      <c r="D28" s="246"/>
      <c r="E28" s="247"/>
      <c r="F28" s="32"/>
      <c r="G28" s="14"/>
      <c r="H28" s="14"/>
      <c r="I28" s="14"/>
      <c r="J28" s="14"/>
      <c r="K28" s="14"/>
      <c r="L28" s="14"/>
      <c r="T28" s="14"/>
      <c r="U28" s="14"/>
      <c r="V28" s="14"/>
    </row>
    <row r="29" spans="1:24" s="7" customFormat="1" ht="87" customHeight="1" x14ac:dyDescent="0.2">
      <c r="A29" s="101" t="b">
        <f>IF($F$25=5,TRUE,FALSE)</f>
        <v>0</v>
      </c>
      <c r="B29" s="102" t="b">
        <f>IF($F$25=4,TRUE,FALSE)</f>
        <v>0</v>
      </c>
      <c r="C29" s="102" t="b">
        <f>IF($F$25=3,TRUE,FALSE)</f>
        <v>0</v>
      </c>
      <c r="D29" s="319" t="str">
        <f>VLOOKUP(ADDRESS(ROW(),COLUMN(),4),MatrixTexteT4,2,FALSE)</f>
        <v>Bâtiment avec une proportion élevée de fenêtres</v>
      </c>
      <c r="E29" s="320"/>
      <c r="F29" s="33"/>
      <c r="G29" s="14"/>
      <c r="H29" s="14"/>
      <c r="I29" s="14"/>
      <c r="J29" s="14"/>
      <c r="K29" s="14"/>
      <c r="L29" s="14"/>
      <c r="T29" s="14"/>
      <c r="U29" s="14"/>
      <c r="V29" s="14"/>
    </row>
    <row r="30" spans="1:24" s="7" customFormat="1" ht="6" customHeight="1" x14ac:dyDescent="0.2">
      <c r="A30" s="52"/>
      <c r="B30" s="52"/>
      <c r="C30" s="52"/>
      <c r="D30" s="52"/>
      <c r="E30" s="113"/>
      <c r="F30" s="33"/>
      <c r="G30" s="14"/>
      <c r="H30" s="14"/>
      <c r="I30" s="14"/>
      <c r="J30" s="14"/>
      <c r="K30" s="14"/>
      <c r="L30" s="14"/>
      <c r="T30" s="14"/>
      <c r="U30" s="14"/>
      <c r="V30" s="14"/>
    </row>
    <row r="31" spans="1:24" s="2" customFormat="1" x14ac:dyDescent="0.2">
      <c r="A31" s="54"/>
      <c r="B31" s="54"/>
      <c r="C31" s="54"/>
      <c r="D31" s="54"/>
      <c r="E31" s="54"/>
      <c r="G31" s="1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</row>
    <row r="32" spans="1:24" s="1" customFormat="1" ht="12.75" x14ac:dyDescent="0.2">
      <c r="A32" s="29"/>
      <c r="B32" s="29"/>
      <c r="C32" s="29"/>
      <c r="G32" s="160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1:24" s="1" customFormat="1" ht="12.75" x14ac:dyDescent="0.2">
      <c r="A33" s="29"/>
      <c r="B33" s="29"/>
      <c r="C33" s="29"/>
      <c r="G33" s="160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1:24" s="1" customFormat="1" ht="12.75" x14ac:dyDescent="0.2">
      <c r="A34" s="29"/>
      <c r="B34" s="29"/>
      <c r="C34" s="29"/>
      <c r="G34" s="160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</row>
    <row r="35" spans="1:24" s="1" customFormat="1" ht="12.75" x14ac:dyDescent="0.2">
      <c r="A35" s="29"/>
      <c r="B35" s="29"/>
      <c r="C35" s="29"/>
      <c r="G35" s="160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</row>
    <row r="36" spans="1:24" s="1" customFormat="1" ht="12.75" x14ac:dyDescent="0.2">
      <c r="A36" s="29"/>
      <c r="B36" s="29"/>
      <c r="C36" s="29"/>
      <c r="G36" s="160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</row>
    <row r="37" spans="1:24" s="1" customFormat="1" ht="12.75" x14ac:dyDescent="0.2">
      <c r="A37" s="29"/>
      <c r="B37" s="29"/>
      <c r="C37" s="29"/>
      <c r="G37" s="160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</row>
    <row r="38" spans="1:24" s="1" customFormat="1" ht="12.75" x14ac:dyDescent="0.2">
      <c r="A38" s="29"/>
      <c r="B38" s="29"/>
      <c r="C38" s="29"/>
      <c r="G38" s="160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</row>
    <row r="39" spans="1:24" s="1" customFormat="1" ht="12.75" x14ac:dyDescent="0.2">
      <c r="A39" s="29"/>
      <c r="B39" s="29"/>
      <c r="C39" s="29"/>
      <c r="G39" s="160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</row>
    <row r="40" spans="1:24" s="1" customFormat="1" ht="12.75" x14ac:dyDescent="0.2">
      <c r="A40" s="29"/>
      <c r="B40" s="29"/>
      <c r="C40" s="29"/>
      <c r="G40" s="160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</row>
    <row r="41" spans="1:24" s="1" customFormat="1" ht="12.75" x14ac:dyDescent="0.2">
      <c r="A41" s="29"/>
      <c r="B41" s="29"/>
      <c r="C41" s="29"/>
      <c r="G41" s="160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</row>
    <row r="42" spans="1:24" s="1" customFormat="1" ht="12.75" x14ac:dyDescent="0.2">
      <c r="A42" s="29"/>
      <c r="B42" s="29"/>
      <c r="C42" s="29"/>
      <c r="G42" s="160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</row>
    <row r="43" spans="1:24" s="1" customFormat="1" ht="12.75" x14ac:dyDescent="0.2">
      <c r="A43" s="29"/>
      <c r="B43" s="29"/>
      <c r="C43" s="29"/>
      <c r="G43" s="160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</row>
    <row r="44" spans="1:24" s="1" customFormat="1" ht="12.75" x14ac:dyDescent="0.2">
      <c r="A44" s="29"/>
      <c r="B44" s="29"/>
      <c r="C44" s="29"/>
      <c r="G44" s="160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</row>
    <row r="45" spans="1:24" s="1" customFormat="1" ht="12.75" x14ac:dyDescent="0.2">
      <c r="A45" s="29"/>
      <c r="B45" s="29"/>
      <c r="C45" s="29"/>
      <c r="G45" s="160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 s="1" customFormat="1" ht="12.75" x14ac:dyDescent="0.2">
      <c r="A46" s="29"/>
      <c r="B46" s="29"/>
      <c r="C46" s="29"/>
      <c r="G46" s="160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</row>
    <row r="89" spans="1:4" x14ac:dyDescent="0.2">
      <c r="A89" s="22">
        <v>5</v>
      </c>
      <c r="B89" s="22"/>
      <c r="C89" s="22"/>
      <c r="D89" s="22"/>
    </row>
  </sheetData>
  <sheetProtection algorithmName="SHA-512" hashValue="qQbAjqahiL8HPLuM6K+DIBkGAsUb/FuWWn1eE+c/TRHRipC7BVtUaLxJr7uJydwVBd+JoxeQk3cEKE467aeG5Q==" saltValue="WqgPDqYZDQnlTWbGGo3SZw==" spinCount="100000" sheet="1" objects="1" scenarios="1" selectLockedCell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5:C29">
    <cfRule type="cellIs" dxfId="6" priority="2" stopIfTrue="1" operator="equal">
      <formula>TRUE</formula>
    </cfRule>
  </conditionalFormatting>
  <conditionalFormatting sqref="B23">
    <cfRule type="expression" dxfId="5" priority="3" stopIfTrue="1">
      <formula>OR($B$25=TRUE,$B$27=TRUE,$B$29=TRUE)</formula>
    </cfRule>
  </conditionalFormatting>
  <conditionalFormatting sqref="A23">
    <cfRule type="expression" dxfId="4" priority="4" stopIfTrue="1">
      <formula>OR($A$25=TRUE,$A$27=TRUE,$A$29=TRUE)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 xr:uid="{00000000-0002-0000-0400-000000000000}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9525</xdr:colOff>
                    <xdr:row>24</xdr:row>
                    <xdr:rowOff>400050</xdr:rowOff>
                  </from>
                  <to>
                    <xdr:col>2</xdr:col>
                    <xdr:colOff>314325</xdr:colOff>
                    <xdr:row>24</xdr:row>
                    <xdr:rowOff>619125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419100</xdr:rowOff>
                  </from>
                  <to>
                    <xdr:col>2</xdr:col>
                    <xdr:colOff>333375</xdr:colOff>
                    <xdr:row>26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9525</xdr:colOff>
                    <xdr:row>28</xdr:row>
                    <xdr:rowOff>447675</xdr:rowOff>
                  </from>
                  <to>
                    <xdr:col>2</xdr:col>
                    <xdr:colOff>314325</xdr:colOff>
                    <xdr:row>28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9525</xdr:colOff>
                    <xdr:row>28</xdr:row>
                    <xdr:rowOff>428625</xdr:rowOff>
                  </from>
                  <to>
                    <xdr:col>1</xdr:col>
                    <xdr:colOff>314325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9525</xdr:colOff>
                    <xdr:row>26</xdr:row>
                    <xdr:rowOff>428625</xdr:rowOff>
                  </from>
                  <to>
                    <xdr:col>1</xdr:col>
                    <xdr:colOff>314325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428625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438150</xdr:rowOff>
                  </from>
                  <to>
                    <xdr:col>0</xdr:col>
                    <xdr:colOff>304800</xdr:colOff>
                    <xdr:row>24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676275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/>
  <dimension ref="A1:E99"/>
  <sheetViews>
    <sheetView workbookViewId="0">
      <selection activeCell="B5" sqref="B5"/>
    </sheetView>
  </sheetViews>
  <sheetFormatPr baseColWidth="10" defaultRowHeight="12" x14ac:dyDescent="0.2"/>
  <cols>
    <col min="1" max="1" width="17.77734375" style="27" customWidth="1"/>
    <col min="2" max="2" width="20.6640625" style="27" customWidth="1"/>
    <col min="3" max="3" width="11.6640625" style="27" customWidth="1"/>
    <col min="4" max="4" width="14.77734375" style="27" customWidth="1"/>
    <col min="5" max="5" width="17.109375" style="27" customWidth="1"/>
    <col min="6" max="6" width="12.44140625" style="27" bestFit="1" customWidth="1"/>
    <col min="7" max="7" width="31.88671875" style="27" bestFit="1" customWidth="1"/>
    <col min="8" max="8" width="12.6640625" style="27" customWidth="1"/>
    <col min="9" max="18" width="9.5546875" style="27" customWidth="1"/>
    <col min="19" max="16384" width="11.5546875" style="27"/>
  </cols>
  <sheetData>
    <row r="1" spans="1:5" ht="23.25" x14ac:dyDescent="0.35">
      <c r="A1" s="88" t="s">
        <v>165</v>
      </c>
      <c r="B1" s="90"/>
      <c r="C1" s="90"/>
      <c r="D1" s="90"/>
      <c r="E1" s="90"/>
    </row>
    <row r="2" spans="1:5" ht="9" customHeight="1" x14ac:dyDescent="0.35">
      <c r="A2" s="88"/>
      <c r="B2" s="90"/>
      <c r="C2" s="90"/>
      <c r="D2" s="90"/>
      <c r="E2" s="90"/>
    </row>
    <row r="3" spans="1:5" ht="12.75" x14ac:dyDescent="0.2">
      <c r="A3" s="91" t="s">
        <v>42</v>
      </c>
      <c r="B3" s="91" t="s">
        <v>548</v>
      </c>
      <c r="C3" s="91" t="s">
        <v>549</v>
      </c>
      <c r="D3" s="91" t="s">
        <v>550</v>
      </c>
      <c r="E3" s="91" t="s">
        <v>551</v>
      </c>
    </row>
    <row r="5" spans="1:5" x14ac:dyDescent="0.2">
      <c r="A5" s="25" t="s">
        <v>783</v>
      </c>
      <c r="B5" s="92" t="s">
        <v>190</v>
      </c>
    </row>
    <row r="6" spans="1:5" x14ac:dyDescent="0.2">
      <c r="A6" s="25"/>
    </row>
    <row r="7" spans="1:5" x14ac:dyDescent="0.2">
      <c r="A7" s="25" t="s">
        <v>782</v>
      </c>
      <c r="B7" s="27" t="s">
        <v>1042</v>
      </c>
    </row>
    <row r="8" spans="1:5" x14ac:dyDescent="0.2">
      <c r="A8" s="25"/>
    </row>
    <row r="9" spans="1:5" ht="12.75" x14ac:dyDescent="0.2">
      <c r="A9" s="25" t="s">
        <v>234</v>
      </c>
      <c r="B9" s="1" t="str">
        <f>Texte!$B$225</f>
        <v>Oui</v>
      </c>
      <c r="D9" s="31"/>
    </row>
    <row r="10" spans="1:5" ht="12.75" x14ac:dyDescent="0.2">
      <c r="A10" s="25"/>
      <c r="B10" s="1" t="str">
        <f>Texte!$B$226</f>
        <v>Non</v>
      </c>
      <c r="D10" s="31"/>
    </row>
    <row r="11" spans="1:5" x14ac:dyDescent="0.2">
      <c r="A11" s="25"/>
      <c r="D11" s="31"/>
    </row>
    <row r="12" spans="1:5" x14ac:dyDescent="0.2">
      <c r="A12" s="25" t="s">
        <v>619</v>
      </c>
      <c r="B12" s="27" t="str">
        <f>IF(OR(Questionnaire_rénovation!A25=TRUE,Questionnaire_rénovation!B25=TRUE,Questionnaire_rénovation!C25=TRUE),"Ja","Nein")</f>
        <v>Ja</v>
      </c>
      <c r="C12" s="31">
        <v>0.3</v>
      </c>
      <c r="D12" s="27">
        <f>IF(B12="Ja",C12,IF(B13="Ja",C13,C14))</f>
        <v>0.3</v>
      </c>
    </row>
    <row r="13" spans="1:5" x14ac:dyDescent="0.2">
      <c r="A13" s="25"/>
      <c r="B13" s="27" t="str">
        <f>IF(OR(Questionnaire_rénovation!A27=TRUE,Questionnaire_rénovation!B27=TRUE,Questionnaire_rénovation!C27=TRUE),"Ja","Nein")</f>
        <v>Nein</v>
      </c>
      <c r="C13" s="31">
        <v>0.4</v>
      </c>
      <c r="D13" s="31"/>
    </row>
    <row r="14" spans="1:5" x14ac:dyDescent="0.2">
      <c r="A14" s="25"/>
      <c r="B14" s="27" t="str">
        <f>IF(OR(Questionnaire_rénovation!A29=TRUE,Questionnaire_rénovation!B29=TRUE,Questionnaire_rénovation!C29=TRUE),"Ja","Nein")</f>
        <v>Nein</v>
      </c>
      <c r="C14" s="31">
        <v>0.5</v>
      </c>
      <c r="D14" s="31"/>
    </row>
    <row r="15" spans="1:5" x14ac:dyDescent="0.2">
      <c r="A15" s="25"/>
      <c r="D15" s="31"/>
    </row>
    <row r="16" spans="1:5" x14ac:dyDescent="0.2">
      <c r="A16" s="25"/>
    </row>
    <row r="17" spans="1:3" x14ac:dyDescent="0.2">
      <c r="A17" s="25" t="s">
        <v>231</v>
      </c>
      <c r="B17" s="27" t="str">
        <f>Texte!B219</f>
        <v>Nouveau bâtiment</v>
      </c>
    </row>
    <row r="18" spans="1:3" x14ac:dyDescent="0.2">
      <c r="B18" s="27" t="str">
        <f>Texte!B220</f>
        <v>Rénovation</v>
      </c>
    </row>
    <row r="20" spans="1:3" x14ac:dyDescent="0.2">
      <c r="A20" s="25" t="s">
        <v>116</v>
      </c>
      <c r="B20" s="27" t="str">
        <f>Texte!B182</f>
        <v>clair</v>
      </c>
      <c r="C20" s="27">
        <v>1</v>
      </c>
    </row>
    <row r="21" spans="1:3" x14ac:dyDescent="0.2">
      <c r="A21" s="25"/>
      <c r="B21" s="27" t="str">
        <f>Texte!B183</f>
        <v>normal</v>
      </c>
      <c r="C21" s="27">
        <v>1.1000000000000001</v>
      </c>
    </row>
    <row r="22" spans="1:3" x14ac:dyDescent="0.2">
      <c r="A22" s="25"/>
      <c r="B22" s="27" t="str">
        <f>Texte!B184</f>
        <v>sombre</v>
      </c>
      <c r="C22" s="27">
        <v>1.5</v>
      </c>
    </row>
    <row r="23" spans="1:3" x14ac:dyDescent="0.2">
      <c r="A23" s="25"/>
    </row>
    <row r="24" spans="1:3" x14ac:dyDescent="0.2">
      <c r="A24" s="25" t="s">
        <v>73</v>
      </c>
      <c r="B24" s="27" t="str">
        <f>Texte!B186</f>
        <v>Lamelles claires avec système de déflexion</v>
      </c>
      <c r="C24" s="27">
        <v>1</v>
      </c>
    </row>
    <row r="25" spans="1:3" x14ac:dyDescent="0.2">
      <c r="A25" s="25"/>
      <c r="B25" s="27" t="str">
        <f>Texte!B187</f>
        <v>Lamelles claires sans système de déflexion</v>
      </c>
      <c r="C25" s="27">
        <v>1.1000000000000001</v>
      </c>
    </row>
    <row r="26" spans="1:3" x14ac:dyDescent="0.2">
      <c r="A26" s="25"/>
      <c r="B26" s="27" t="str">
        <f>Texte!B188</f>
        <v>Lamelles moyennement claires ou store en tissu translucide</v>
      </c>
      <c r="C26" s="27">
        <v>1.2</v>
      </c>
    </row>
    <row r="27" spans="1:3" x14ac:dyDescent="0.2">
      <c r="A27" s="25"/>
      <c r="B27" s="27" t="str">
        <f>Texte!B189</f>
        <v>Lamelles foncées ou store en tissu peu translucide</v>
      </c>
      <c r="C27" s="27">
        <v>1.3</v>
      </c>
    </row>
    <row r="28" spans="1:3" x14ac:dyDescent="0.2">
      <c r="A28" s="25"/>
      <c r="B28" s="27" t="str">
        <f>Texte!B190</f>
        <v>Store non translucide</v>
      </c>
      <c r="C28" s="27">
        <v>1.4</v>
      </c>
    </row>
    <row r="29" spans="1:3" x14ac:dyDescent="0.2">
      <c r="A29" s="25"/>
    </row>
    <row r="30" spans="1:3" x14ac:dyDescent="0.2">
      <c r="A30" s="25" t="s">
        <v>107</v>
      </c>
      <c r="B30" s="27" t="str">
        <f>Texte!B192</f>
        <v>Motorisé, automatique et à guidage des lamelles</v>
      </c>
      <c r="C30" s="27">
        <v>1</v>
      </c>
    </row>
    <row r="31" spans="1:3" x14ac:dyDescent="0.2">
      <c r="B31" s="27" t="str">
        <f>Texte!B193</f>
        <v>Motorisé, automatique, tenant compte de l'ombragement</v>
      </c>
      <c r="C31" s="27">
        <v>1.1000000000000001</v>
      </c>
    </row>
    <row r="32" spans="1:3" x14ac:dyDescent="0.2">
      <c r="B32" s="27" t="str">
        <f>Texte!B194</f>
        <v>Motorisé à commande automatique</v>
      </c>
      <c r="C32" s="27">
        <v>1.2</v>
      </c>
    </row>
    <row r="33" spans="1:3" x14ac:dyDescent="0.2">
      <c r="B33" s="27" t="str">
        <f>Texte!B195</f>
        <v>Motorisé à actionnement manuel</v>
      </c>
      <c r="C33" s="27">
        <v>1.3</v>
      </c>
    </row>
    <row r="34" spans="1:3" x14ac:dyDescent="0.2">
      <c r="B34" s="27" t="str">
        <f>Texte!B196</f>
        <v>Manuel</v>
      </c>
      <c r="C34" s="27">
        <v>1.4</v>
      </c>
    </row>
    <row r="36" spans="1:3" x14ac:dyDescent="0.2">
      <c r="A36" s="25" t="s">
        <v>83</v>
      </c>
      <c r="B36" s="27" t="str">
        <f>Texte!B198</f>
        <v>Terrain découvert, pas ou peu d'ombre projetée par des éléments extérieurs</v>
      </c>
      <c r="C36" s="27">
        <v>1</v>
      </c>
    </row>
    <row r="37" spans="1:3" x14ac:dyDescent="0.2">
      <c r="B37" s="27" t="str">
        <f>Texte!B199</f>
        <v>Ombragement moyen, angle d'ombragement entre 15° et 35°</v>
      </c>
      <c r="C37" s="27">
        <v>1.2</v>
      </c>
    </row>
    <row r="38" spans="1:3" x14ac:dyDescent="0.2">
      <c r="B38" s="27" t="str">
        <f>Texte!B200</f>
        <v>Emplacement en ville, ombragement important</v>
      </c>
      <c r="C38" s="27">
        <v>1.4</v>
      </c>
    </row>
    <row r="40" spans="1:3" x14ac:dyDescent="0.2">
      <c r="A40" s="25" t="s">
        <v>895</v>
      </c>
      <c r="B40" s="27" t="str">
        <f>Texte!B202</f>
        <v>Seul paysage</v>
      </c>
      <c r="C40" s="27">
        <v>1</v>
      </c>
    </row>
    <row r="41" spans="1:3" x14ac:dyDescent="0.2">
      <c r="B41" s="27" t="str">
        <f>Texte!B203</f>
        <v>Paysage et terre</v>
      </c>
      <c r="C41" s="27">
        <v>2</v>
      </c>
    </row>
    <row r="42" spans="1:3" x14ac:dyDescent="0.2">
      <c r="B42" s="27" t="str">
        <f>Texte!B204</f>
        <v>Paysage et ciel</v>
      </c>
      <c r="C42" s="27">
        <v>2</v>
      </c>
    </row>
    <row r="43" spans="1:3" x14ac:dyDescent="0.2">
      <c r="B43" s="27" t="str">
        <f>Texte!B205</f>
        <v>Paysage, terre et ciel</v>
      </c>
      <c r="C43" s="27">
        <v>3</v>
      </c>
    </row>
    <row r="44" spans="1:3" x14ac:dyDescent="0.2">
      <c r="B44" s="27" t="str">
        <f>Texte!B206</f>
        <v>Seul terre</v>
      </c>
      <c r="C44" s="27">
        <v>0</v>
      </c>
    </row>
    <row r="45" spans="1:3" x14ac:dyDescent="0.2">
      <c r="B45" s="27" t="str">
        <f>Texte!B207</f>
        <v>Seul ciel</v>
      </c>
      <c r="C45" s="27">
        <v>0</v>
      </c>
    </row>
    <row r="46" spans="1:3" x14ac:dyDescent="0.2">
      <c r="B46" s="27" t="str">
        <f>Texte!B208</f>
        <v>terre et ciel</v>
      </c>
      <c r="C46" s="27">
        <v>0</v>
      </c>
    </row>
    <row r="48" spans="1:3" x14ac:dyDescent="0.2">
      <c r="A48" s="25" t="s">
        <v>978</v>
      </c>
      <c r="B48" s="27" t="str">
        <f>Texte!B210</f>
        <v>Haut</v>
      </c>
    </row>
    <row r="49" spans="1:5" x14ac:dyDescent="0.2">
      <c r="B49" s="27" t="str">
        <f>Texte!B211</f>
        <v>Moyenne</v>
      </c>
    </row>
    <row r="50" spans="1:5" x14ac:dyDescent="0.2">
      <c r="B50" s="27" t="str">
        <f>Texte!B212</f>
        <v>Minimum</v>
      </c>
    </row>
    <row r="51" spans="1:5" x14ac:dyDescent="0.2">
      <c r="B51" s="27" t="str">
        <f>Texte!B213</f>
        <v>Insuffisant</v>
      </c>
    </row>
    <row r="54" spans="1:5" ht="13.5" x14ac:dyDescent="0.25">
      <c r="A54" s="25" t="s">
        <v>87</v>
      </c>
      <c r="B54" s="26" t="s">
        <v>88</v>
      </c>
      <c r="C54" s="26" t="s">
        <v>99</v>
      </c>
      <c r="D54" s="26" t="s">
        <v>100</v>
      </c>
      <c r="E54" s="26" t="s">
        <v>101</v>
      </c>
    </row>
    <row r="55" spans="1:5" ht="12.75" x14ac:dyDescent="0.2">
      <c r="B55" s="24" t="str">
        <f>Texte!B147</f>
        <v>Halle d'exposition</v>
      </c>
      <c r="C55" s="27">
        <v>300</v>
      </c>
      <c r="D55" s="27">
        <v>2</v>
      </c>
      <c r="E55" s="27">
        <f t="shared" ref="E55:E88" si="0">ROUND(C55*D55,-1)</f>
        <v>600</v>
      </c>
    </row>
    <row r="56" spans="1:5" ht="12.75" x14ac:dyDescent="0.2">
      <c r="B56" s="24" t="str">
        <f>Texte!B148</f>
        <v>Locaux médicaux</v>
      </c>
      <c r="C56" s="27">
        <v>500</v>
      </c>
      <c r="D56" s="27">
        <v>1.5</v>
      </c>
      <c r="E56" s="27">
        <f t="shared" si="0"/>
        <v>750</v>
      </c>
    </row>
    <row r="57" spans="1:5" ht="12.75" x14ac:dyDescent="0.2">
      <c r="B57" s="24" t="str">
        <f>Texte!B149</f>
        <v>Chambre d'hôpital</v>
      </c>
      <c r="C57" s="27">
        <v>100</v>
      </c>
      <c r="D57" s="27">
        <v>3</v>
      </c>
      <c r="E57" s="27">
        <f t="shared" si="0"/>
        <v>300</v>
      </c>
    </row>
    <row r="58" spans="1:5" ht="12.75" x14ac:dyDescent="0.2">
      <c r="B58" s="24" t="str">
        <f>Texte!B150</f>
        <v>Bibliothèque</v>
      </c>
      <c r="C58" s="27">
        <v>200</v>
      </c>
      <c r="D58" s="27">
        <v>1.5</v>
      </c>
      <c r="E58" s="27">
        <f t="shared" si="0"/>
        <v>300</v>
      </c>
    </row>
    <row r="59" spans="1:5" ht="12.75" x14ac:dyDescent="0.2">
      <c r="B59" s="24" t="str">
        <f>Texte!B151</f>
        <v>Bureau individuel, collectif</v>
      </c>
      <c r="C59" s="27">
        <v>500</v>
      </c>
      <c r="D59" s="27">
        <v>1</v>
      </c>
      <c r="E59" s="27">
        <f t="shared" si="0"/>
        <v>500</v>
      </c>
    </row>
    <row r="60" spans="1:5" ht="12.75" x14ac:dyDescent="0.2">
      <c r="B60" s="24" t="str">
        <f>Texte!B152</f>
        <v>Magasin spécialisé</v>
      </c>
      <c r="C60" s="27">
        <v>300</v>
      </c>
      <c r="D60" s="27">
        <v>2.5</v>
      </c>
      <c r="E60" s="27">
        <f t="shared" si="0"/>
        <v>750</v>
      </c>
    </row>
    <row r="61" spans="1:5" ht="12.75" x14ac:dyDescent="0.2">
      <c r="B61" s="24" t="str">
        <f>Texte!B153</f>
        <v>Salle de fitness</v>
      </c>
      <c r="C61" s="27">
        <v>300</v>
      </c>
      <c r="D61" s="27">
        <v>1</v>
      </c>
      <c r="E61" s="27">
        <f t="shared" si="0"/>
        <v>300</v>
      </c>
    </row>
    <row r="62" spans="1:5" ht="12.75" x14ac:dyDescent="0.2">
      <c r="B62" s="24" t="str">
        <f>Texte!B154</f>
        <v>Bureau paysagé</v>
      </c>
      <c r="C62" s="27">
        <v>500</v>
      </c>
      <c r="D62" s="27">
        <v>1</v>
      </c>
      <c r="E62" s="27">
        <f t="shared" si="0"/>
        <v>500</v>
      </c>
    </row>
    <row r="63" spans="1:5" ht="12.75" x14ac:dyDescent="0.2">
      <c r="B63" s="24" t="str">
        <f>Texte!B155</f>
        <v>Auditoire</v>
      </c>
      <c r="C63" s="27">
        <v>500</v>
      </c>
      <c r="D63" s="27">
        <v>1</v>
      </c>
      <c r="E63" s="27">
        <f t="shared" si="0"/>
        <v>500</v>
      </c>
    </row>
    <row r="64" spans="1:5" ht="12.75" x14ac:dyDescent="0.2">
      <c r="B64" s="24" t="str">
        <f>Texte!B156</f>
        <v>Réception, zone d'accueil</v>
      </c>
      <c r="C64" s="27">
        <v>100</v>
      </c>
      <c r="D64" s="27">
        <v>3</v>
      </c>
      <c r="E64" s="27">
        <f t="shared" si="0"/>
        <v>300</v>
      </c>
    </row>
    <row r="65" spans="2:5" ht="12.75" x14ac:dyDescent="0.2">
      <c r="B65" s="24" t="str">
        <f>Texte!B157</f>
        <v>Chambre d'hôtel</v>
      </c>
      <c r="C65" s="27">
        <v>50</v>
      </c>
      <c r="D65" s="27">
        <v>6</v>
      </c>
      <c r="E65" s="27">
        <f t="shared" si="0"/>
        <v>300</v>
      </c>
    </row>
    <row r="66" spans="2:5" ht="12.75" x14ac:dyDescent="0.2">
      <c r="B66" s="24" t="str">
        <f>Texte!B158</f>
        <v>Cuisine de restaurant self-service</v>
      </c>
      <c r="C66" s="27">
        <v>500</v>
      </c>
      <c r="D66" s="27">
        <v>1</v>
      </c>
      <c r="E66" s="27">
        <f t="shared" si="0"/>
        <v>500</v>
      </c>
    </row>
    <row r="67" spans="2:5" ht="12.75" x14ac:dyDescent="0.2">
      <c r="B67" s="24" t="str">
        <f>Texte!B159</f>
        <v>Cuisine de restaurant</v>
      </c>
      <c r="C67" s="27">
        <v>500</v>
      </c>
      <c r="D67" s="27">
        <v>1</v>
      </c>
      <c r="E67" s="27">
        <f t="shared" si="0"/>
        <v>500</v>
      </c>
    </row>
    <row r="68" spans="2:5" ht="12.75" x14ac:dyDescent="0.2">
      <c r="B68" s="24" t="str">
        <f>Texte!B160</f>
        <v>Cuisine, cuisine d'étage</v>
      </c>
      <c r="C68" s="27">
        <v>200</v>
      </c>
      <c r="D68" s="27">
        <v>1</v>
      </c>
      <c r="E68" s="27">
        <f t="shared" si="0"/>
        <v>200</v>
      </c>
    </row>
    <row r="69" spans="2:5" ht="12.75" x14ac:dyDescent="0.2">
      <c r="B69" s="24" t="str">
        <f>Texte!B161</f>
        <v>Laboratoire</v>
      </c>
      <c r="C69" s="27">
        <v>500</v>
      </c>
      <c r="D69" s="27">
        <v>1</v>
      </c>
      <c r="E69" s="27">
        <f t="shared" si="0"/>
        <v>500</v>
      </c>
    </row>
    <row r="70" spans="2:5" ht="12.75" x14ac:dyDescent="0.2">
      <c r="B70" s="24" t="str">
        <f>Texte!B162</f>
        <v>Magasin d'alimentation</v>
      </c>
      <c r="C70" s="27">
        <v>300</v>
      </c>
      <c r="D70" s="27">
        <v>2.5</v>
      </c>
      <c r="E70" s="27">
        <f t="shared" si="0"/>
        <v>750</v>
      </c>
    </row>
    <row r="71" spans="2:5" ht="12.75" x14ac:dyDescent="0.2">
      <c r="B71" s="24" t="str">
        <f>Texte!B163</f>
        <v>Salle des maîtres/ lieu de séjour</v>
      </c>
      <c r="C71" s="27">
        <v>300</v>
      </c>
      <c r="D71" s="27">
        <v>1</v>
      </c>
      <c r="E71" s="27">
        <f t="shared" si="0"/>
        <v>300</v>
      </c>
    </row>
    <row r="72" spans="2:5" ht="12.75" x14ac:dyDescent="0.2">
      <c r="B72" s="24" t="str">
        <f>Texte!B164</f>
        <v>Salle polyvalente</v>
      </c>
      <c r="C72" s="27">
        <v>300</v>
      </c>
      <c r="D72" s="27">
        <v>1</v>
      </c>
      <c r="E72" s="27">
        <f t="shared" si="0"/>
        <v>300</v>
      </c>
    </row>
    <row r="73" spans="2:5" ht="12.75" x14ac:dyDescent="0.2">
      <c r="B73" s="24" t="str">
        <f>Texte!B165</f>
        <v>Production (travail fin)</v>
      </c>
      <c r="C73" s="27">
        <v>500</v>
      </c>
      <c r="D73" s="27">
        <v>1</v>
      </c>
      <c r="E73" s="27">
        <f t="shared" si="0"/>
        <v>500</v>
      </c>
    </row>
    <row r="74" spans="2:5" ht="12.75" x14ac:dyDescent="0.2">
      <c r="B74" s="24" t="str">
        <f>Texte!B166</f>
        <v>Production (travail lourd)</v>
      </c>
      <c r="C74" s="27">
        <v>300</v>
      </c>
      <c r="D74" s="27">
        <v>1</v>
      </c>
      <c r="E74" s="27">
        <f t="shared" si="0"/>
        <v>300</v>
      </c>
    </row>
    <row r="75" spans="2:5" ht="12.75" x14ac:dyDescent="0.2">
      <c r="B75" s="24" t="str">
        <f>Texte!B167</f>
        <v>Restaurant</v>
      </c>
      <c r="C75" s="27">
        <v>200</v>
      </c>
      <c r="D75" s="27">
        <v>1.5</v>
      </c>
      <c r="E75" s="27">
        <f t="shared" si="0"/>
        <v>300</v>
      </c>
    </row>
    <row r="76" spans="2:5" ht="12.75" x14ac:dyDescent="0.2">
      <c r="B76" s="24" t="str">
        <f>Texte!B168</f>
        <v>Hall des guichets, zone clientèle</v>
      </c>
      <c r="C76" s="27">
        <v>200</v>
      </c>
      <c r="D76" s="27">
        <v>1.5</v>
      </c>
      <c r="E76" s="27">
        <f t="shared" si="0"/>
        <v>300</v>
      </c>
    </row>
    <row r="77" spans="2:5" ht="12.75" x14ac:dyDescent="0.2">
      <c r="B77" s="24" t="str">
        <f>Texte!B169</f>
        <v>Salle d'école spéciale</v>
      </c>
      <c r="C77" s="27">
        <v>500</v>
      </c>
      <c r="D77" s="27">
        <v>1</v>
      </c>
      <c r="E77" s="27">
        <f t="shared" si="0"/>
        <v>500</v>
      </c>
    </row>
    <row r="78" spans="2:5" ht="12.75" x14ac:dyDescent="0.2">
      <c r="B78" s="24" t="str">
        <f>Texte!B170</f>
        <v>Salle d'école</v>
      </c>
      <c r="C78" s="27">
        <v>500</v>
      </c>
      <c r="D78" s="27">
        <v>1</v>
      </c>
      <c r="E78" s="27">
        <f t="shared" si="0"/>
        <v>500</v>
      </c>
    </row>
    <row r="79" spans="2:5" ht="12.75" x14ac:dyDescent="0.2">
      <c r="B79" s="24" t="str">
        <f>Texte!B171</f>
        <v>Piscine couverte (en surface)</v>
      </c>
      <c r="C79" s="27">
        <v>300</v>
      </c>
      <c r="D79" s="27">
        <v>1</v>
      </c>
      <c r="E79" s="27">
        <f t="shared" si="0"/>
        <v>300</v>
      </c>
    </row>
    <row r="80" spans="2:5" ht="12.75" x14ac:dyDescent="0.2">
      <c r="B80" s="24" t="str">
        <f>Texte!B172</f>
        <v>Piscine couverte (souterrain)</v>
      </c>
      <c r="C80" s="27">
        <v>100</v>
      </c>
      <c r="D80" s="27">
        <v>1</v>
      </c>
      <c r="E80" s="27">
        <f t="shared" si="0"/>
        <v>100</v>
      </c>
    </row>
    <row r="81" spans="1:5" ht="12.75" x14ac:dyDescent="0.2">
      <c r="B81" s="24" t="str">
        <f>Texte!B173</f>
        <v>Restaurant self-service</v>
      </c>
      <c r="C81" s="27">
        <v>200</v>
      </c>
      <c r="D81" s="27">
        <v>1.5</v>
      </c>
      <c r="E81" s="27">
        <f t="shared" si="0"/>
        <v>300</v>
      </c>
    </row>
    <row r="82" spans="1:5" ht="12.75" x14ac:dyDescent="0.2">
      <c r="B82" s="24" t="str">
        <f>Texte!B174</f>
        <v>Salle de réunion</v>
      </c>
      <c r="C82" s="27">
        <v>500</v>
      </c>
      <c r="D82" s="27">
        <v>1</v>
      </c>
      <c r="E82" s="27">
        <f t="shared" si="0"/>
        <v>500</v>
      </c>
    </row>
    <row r="83" spans="1:5" ht="12.75" x14ac:dyDescent="0.2">
      <c r="B83" s="24" t="str">
        <f>Texte!B175</f>
        <v>Bureau de service hospitalier</v>
      </c>
      <c r="C83" s="27">
        <v>300</v>
      </c>
      <c r="D83" s="27">
        <v>1.67</v>
      </c>
      <c r="E83" s="27">
        <f t="shared" si="0"/>
        <v>500</v>
      </c>
    </row>
    <row r="84" spans="1:5" ht="12.75" x14ac:dyDescent="0.2">
      <c r="B84" s="24" t="str">
        <f>Texte!B176</f>
        <v>Salle de gymnastique (en surface)</v>
      </c>
      <c r="C84" s="27">
        <v>300</v>
      </c>
      <c r="D84" s="27">
        <v>1.67</v>
      </c>
      <c r="E84" s="27">
        <f t="shared" si="0"/>
        <v>500</v>
      </c>
    </row>
    <row r="85" spans="1:5" ht="12.75" x14ac:dyDescent="0.2">
      <c r="B85" s="24" t="str">
        <f>Texte!B177</f>
        <v>Salle de gymnastique (souterrain)</v>
      </c>
      <c r="C85" s="27">
        <v>100</v>
      </c>
      <c r="D85" s="27">
        <v>1.67</v>
      </c>
      <c r="E85" s="27">
        <f t="shared" si="0"/>
        <v>170</v>
      </c>
    </row>
    <row r="86" spans="1:5" ht="12.75" x14ac:dyDescent="0.2">
      <c r="B86" s="24" t="str">
        <f>Texte!B178</f>
        <v>Magasin de meubles, bricolage et jardin</v>
      </c>
      <c r="C86" s="27">
        <v>300</v>
      </c>
      <c r="D86" s="27">
        <v>2</v>
      </c>
      <c r="E86" s="27">
        <f t="shared" si="0"/>
        <v>600</v>
      </c>
    </row>
    <row r="87" spans="1:5" ht="12.75" x14ac:dyDescent="0.2">
      <c r="B87" s="24" t="str">
        <f>Texte!B179</f>
        <v>Salle de spectacle</v>
      </c>
      <c r="C87" s="27">
        <v>300</v>
      </c>
      <c r="D87" s="27">
        <v>1</v>
      </c>
      <c r="E87" s="27">
        <f t="shared" si="0"/>
        <v>300</v>
      </c>
    </row>
    <row r="88" spans="1:5" ht="12.75" x14ac:dyDescent="0.2">
      <c r="B88" s="24" t="str">
        <f>Texte!B180</f>
        <v>Séjour, chambre à coucher</v>
      </c>
      <c r="C88" s="27">
        <v>50</v>
      </c>
      <c r="D88" s="27">
        <v>2</v>
      </c>
      <c r="E88" s="27">
        <f t="shared" si="0"/>
        <v>100</v>
      </c>
    </row>
    <row r="91" spans="1:5" x14ac:dyDescent="0.2">
      <c r="A91" s="25" t="s">
        <v>130</v>
      </c>
      <c r="B91" s="27" t="s">
        <v>131</v>
      </c>
      <c r="C91" s="27">
        <v>0.7</v>
      </c>
      <c r="D91" s="27">
        <v>100</v>
      </c>
      <c r="E91" s="27" t="str">
        <f>Texte!$B$215</f>
        <v>sont bien remplies</v>
      </c>
    </row>
    <row r="92" spans="1:5" x14ac:dyDescent="0.2">
      <c r="A92" s="25"/>
      <c r="B92" s="27" t="s">
        <v>132</v>
      </c>
      <c r="C92" s="27">
        <v>0.5</v>
      </c>
      <c r="D92" s="27">
        <f>Gut</f>
        <v>0.7</v>
      </c>
      <c r="E92" s="27" t="str">
        <f>Texte!$B$216</f>
        <v>sont remplies</v>
      </c>
    </row>
    <row r="93" spans="1:5" x14ac:dyDescent="0.2">
      <c r="A93" s="25"/>
      <c r="B93" s="27" t="s">
        <v>133</v>
      </c>
      <c r="C93" s="27">
        <v>0</v>
      </c>
      <c r="D93" s="27">
        <f>Befriedigend</f>
        <v>0.5</v>
      </c>
      <c r="E93" s="27" t="str">
        <f>Texte!$B$217</f>
        <v>ne sont pas remplies</v>
      </c>
    </row>
    <row r="94" spans="1:5" x14ac:dyDescent="0.2">
      <c r="A94" s="25"/>
    </row>
    <row r="95" spans="1:5" x14ac:dyDescent="0.2">
      <c r="A95" s="25" t="s">
        <v>136</v>
      </c>
      <c r="B95" s="238">
        <f>Befriedigend</f>
        <v>0.5</v>
      </c>
    </row>
    <row r="96" spans="1:5" x14ac:dyDescent="0.2">
      <c r="A96" s="25"/>
    </row>
    <row r="97" spans="1:2" x14ac:dyDescent="0.2">
      <c r="A97" s="25" t="s">
        <v>137</v>
      </c>
      <c r="B97" s="31">
        <f>IF(Typ="Modernisierung",0.35,0.2)</f>
        <v>0.2</v>
      </c>
    </row>
    <row r="98" spans="1:2" x14ac:dyDescent="0.2">
      <c r="A98" s="25"/>
    </row>
    <row r="99" spans="1:2" x14ac:dyDescent="0.2">
      <c r="A99" s="25" t="s">
        <v>138</v>
      </c>
      <c r="B99" s="27" t="str">
        <f>"Version "&amp;VersionNr</f>
        <v>Version 2.11</v>
      </c>
    </row>
  </sheetData>
  <phoneticPr fontId="15" type="noConversion"/>
  <dataValidations count="1">
    <dataValidation type="list" allowBlank="1" showInputMessage="1" showErrorMessage="1" sqref="B5" xr:uid="{00000000-0002-0000-0500-000000000000}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2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133350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J360"/>
  <sheetViews>
    <sheetView topLeftCell="A296" workbookViewId="0">
      <selection activeCell="B5" sqref="B5"/>
    </sheetView>
  </sheetViews>
  <sheetFormatPr baseColWidth="10" defaultRowHeight="12.75" x14ac:dyDescent="0.2"/>
  <cols>
    <col min="1" max="1" width="11.44140625" style="36" customWidth="1"/>
    <col min="2" max="6" width="21.77734375" style="36" customWidth="1"/>
    <col min="7" max="16384" width="11.5546875" style="36"/>
  </cols>
  <sheetData>
    <row r="1" spans="1:6" ht="23.25" x14ac:dyDescent="0.35">
      <c r="A1" s="88" t="s">
        <v>166</v>
      </c>
      <c r="B1" s="89"/>
      <c r="C1" s="89"/>
      <c r="D1" s="89"/>
      <c r="E1" s="89"/>
      <c r="F1" s="89"/>
    </row>
    <row r="2" spans="1:6" ht="9" customHeight="1" x14ac:dyDescent="0.2"/>
    <row r="3" spans="1:6" x14ac:dyDescent="0.2">
      <c r="A3" s="55" t="s">
        <v>191</v>
      </c>
      <c r="B3" s="55"/>
      <c r="C3" s="55"/>
      <c r="D3" s="55"/>
      <c r="E3" s="55"/>
      <c r="F3" s="55"/>
    </row>
    <row r="4" spans="1:6" x14ac:dyDescent="0.2">
      <c r="A4" s="55" t="s">
        <v>167</v>
      </c>
      <c r="B4" s="55" t="s">
        <v>168</v>
      </c>
      <c r="C4" s="55" t="s">
        <v>46</v>
      </c>
      <c r="D4" s="55" t="s">
        <v>190</v>
      </c>
      <c r="E4" s="55" t="s">
        <v>47</v>
      </c>
      <c r="F4" s="55" t="s">
        <v>48</v>
      </c>
    </row>
    <row r="5" spans="1:6" x14ac:dyDescent="0.2">
      <c r="A5" s="36" t="s">
        <v>171</v>
      </c>
      <c r="B5" s="36" t="str">
        <f t="shared" ref="B5:B35" si="0">INDEX($C5:$F5,1,MATCH(Sprachwahl,ListSprache,0))</f>
        <v>Outil Lumière de Jour Minergie-Eco®</v>
      </c>
      <c r="C5" s="36" t="s">
        <v>169</v>
      </c>
      <c r="D5" s="36" t="s">
        <v>356</v>
      </c>
      <c r="E5" s="39" t="s">
        <v>355</v>
      </c>
      <c r="F5" s="36" t="s">
        <v>382</v>
      </c>
    </row>
    <row r="6" spans="1:6" x14ac:dyDescent="0.2">
      <c r="A6" s="36" t="s">
        <v>1031</v>
      </c>
      <c r="B6" s="36" t="str">
        <f t="shared" si="0"/>
        <v>A utiliser jusqu'à 31.12.2021</v>
      </c>
      <c r="C6" s="36" t="s">
        <v>1032</v>
      </c>
      <c r="D6" s="36" t="s">
        <v>1034</v>
      </c>
      <c r="E6" s="39" t="s">
        <v>1033</v>
      </c>
      <c r="F6" s="36" t="s">
        <v>1035</v>
      </c>
    </row>
    <row r="7" spans="1:6" x14ac:dyDescent="0.2">
      <c r="A7" s="36" t="s">
        <v>170</v>
      </c>
      <c r="B7" s="36" t="str">
        <f t="shared" si="0"/>
        <v>Objet</v>
      </c>
      <c r="C7" s="36" t="s">
        <v>41</v>
      </c>
      <c r="D7" s="36" t="s">
        <v>240</v>
      </c>
      <c r="E7" s="39" t="s">
        <v>357</v>
      </c>
      <c r="F7" s="36" t="s">
        <v>383</v>
      </c>
    </row>
    <row r="8" spans="1:6" x14ac:dyDescent="0.2">
      <c r="A8" s="36" t="s">
        <v>172</v>
      </c>
      <c r="B8" s="36" t="str">
        <f t="shared" si="0"/>
        <v>Projet</v>
      </c>
      <c r="C8" s="36" t="s">
        <v>49</v>
      </c>
      <c r="D8" s="36" t="s">
        <v>241</v>
      </c>
      <c r="E8" s="39" t="s">
        <v>358</v>
      </c>
      <c r="F8" s="36" t="s">
        <v>384</v>
      </c>
    </row>
    <row r="9" spans="1:6" x14ac:dyDescent="0.2">
      <c r="A9" s="36" t="s">
        <v>173</v>
      </c>
      <c r="B9" s="36" t="str">
        <f t="shared" si="0"/>
        <v>Type de projet</v>
      </c>
      <c r="C9" s="36" t="s">
        <v>24</v>
      </c>
      <c r="D9" s="36" t="s">
        <v>242</v>
      </c>
      <c r="E9" s="39" t="s">
        <v>359</v>
      </c>
      <c r="F9" s="36" t="s">
        <v>385</v>
      </c>
    </row>
    <row r="10" spans="1:6" x14ac:dyDescent="0.2">
      <c r="A10" s="36" t="s">
        <v>174</v>
      </c>
      <c r="B10" s="36" t="str">
        <f t="shared" si="0"/>
        <v>Maître de l'ouvrage</v>
      </c>
      <c r="C10" s="36" t="s">
        <v>23</v>
      </c>
      <c r="D10" s="36" t="s">
        <v>243</v>
      </c>
      <c r="E10" s="39" t="s">
        <v>386</v>
      </c>
      <c r="F10" s="36" t="str">
        <f>A10&amp;"_E"</f>
        <v>A11_E</v>
      </c>
    </row>
    <row r="11" spans="1:6" x14ac:dyDescent="0.2">
      <c r="A11" s="36" t="s">
        <v>175</v>
      </c>
      <c r="B11" s="36" t="str">
        <f t="shared" si="0"/>
        <v>Architecte</v>
      </c>
      <c r="C11" s="36" t="s">
        <v>3</v>
      </c>
      <c r="D11" s="36" t="s">
        <v>244</v>
      </c>
      <c r="E11" s="39" t="s">
        <v>360</v>
      </c>
      <c r="F11" s="36" t="s">
        <v>387</v>
      </c>
    </row>
    <row r="12" spans="1:6" x14ac:dyDescent="0.2">
      <c r="A12" s="36" t="s">
        <v>176</v>
      </c>
      <c r="B12" s="36" t="str">
        <f t="shared" si="0"/>
        <v>Planificateur électricité</v>
      </c>
      <c r="C12" s="36" t="s">
        <v>4</v>
      </c>
      <c r="D12" s="36" t="s">
        <v>245</v>
      </c>
      <c r="E12" s="39" t="s">
        <v>361</v>
      </c>
      <c r="F12" s="36" t="s">
        <v>388</v>
      </c>
    </row>
    <row r="13" spans="1:6" x14ac:dyDescent="0.2">
      <c r="A13" s="36" t="s">
        <v>177</v>
      </c>
      <c r="B13" s="36" t="str">
        <f t="shared" si="0"/>
        <v>Planificateur éclairage</v>
      </c>
      <c r="C13" s="36" t="s">
        <v>6</v>
      </c>
      <c r="D13" s="36" t="s">
        <v>246</v>
      </c>
      <c r="E13" s="39" t="s">
        <v>362</v>
      </c>
      <c r="F13" s="36" t="s">
        <v>389</v>
      </c>
    </row>
    <row r="14" spans="1:6" x14ac:dyDescent="0.2">
      <c r="A14" s="36" t="s">
        <v>178</v>
      </c>
      <c r="B14" s="36" t="str">
        <f t="shared" si="0"/>
        <v>Concepteur du justificatif</v>
      </c>
      <c r="C14" s="36" t="s">
        <v>5</v>
      </c>
      <c r="D14" s="36" t="s">
        <v>247</v>
      </c>
      <c r="E14" s="39" t="s">
        <v>363</v>
      </c>
      <c r="F14" s="36" t="s">
        <v>546</v>
      </c>
    </row>
    <row r="15" spans="1:6" x14ac:dyDescent="0.2">
      <c r="A15" s="36" t="s">
        <v>179</v>
      </c>
      <c r="B15" s="36" t="str">
        <f t="shared" si="0"/>
        <v>Date</v>
      </c>
      <c r="C15" s="36" t="s">
        <v>2</v>
      </c>
      <c r="D15" s="36" t="s">
        <v>248</v>
      </c>
      <c r="E15" s="39" t="s">
        <v>364</v>
      </c>
      <c r="F15" s="36" t="s">
        <v>248</v>
      </c>
    </row>
    <row r="16" spans="1:6" x14ac:dyDescent="0.2">
      <c r="A16" s="36" t="s">
        <v>180</v>
      </c>
      <c r="B16" s="36" t="str">
        <f t="shared" si="0"/>
        <v>Récapitulation lumière de jour</v>
      </c>
      <c r="C16" s="36" t="s">
        <v>1003</v>
      </c>
      <c r="D16" s="36" t="s">
        <v>1004</v>
      </c>
      <c r="E16" s="39" t="s">
        <v>1005</v>
      </c>
      <c r="F16" s="36" t="s">
        <v>1006</v>
      </c>
    </row>
    <row r="17" spans="1:6" x14ac:dyDescent="0.2">
      <c r="A17" s="36" t="s">
        <v>181</v>
      </c>
      <c r="B17" s="36" t="str">
        <f t="shared" si="0"/>
        <v>Surface nette totale</v>
      </c>
      <c r="C17" s="36" t="s">
        <v>139</v>
      </c>
      <c r="D17" s="36" t="s">
        <v>249</v>
      </c>
      <c r="E17" s="39" t="s">
        <v>366</v>
      </c>
      <c r="F17" s="36" t="s">
        <v>391</v>
      </c>
    </row>
    <row r="18" spans="1:6" x14ac:dyDescent="0.2">
      <c r="A18" s="36" t="s">
        <v>233</v>
      </c>
      <c r="B18" s="36" t="str">
        <f t="shared" si="0"/>
        <v xml:space="preserve">Surface avec un résultat insuffisant </v>
      </c>
      <c r="C18" s="36" t="s">
        <v>141</v>
      </c>
      <c r="D18" s="36" t="s">
        <v>250</v>
      </c>
      <c r="E18" s="39" t="s">
        <v>367</v>
      </c>
      <c r="F18" s="36" t="s">
        <v>392</v>
      </c>
    </row>
    <row r="19" spans="1:6" x14ac:dyDescent="0.2">
      <c r="A19" s="36" t="s">
        <v>182</v>
      </c>
      <c r="B19" s="36" t="str">
        <f t="shared" si="0"/>
        <v xml:space="preserve">Les exigences du label Minergie-Eco  </v>
      </c>
      <c r="C19" s="36" t="s">
        <v>143</v>
      </c>
      <c r="D19" s="36" t="s">
        <v>255</v>
      </c>
      <c r="E19" s="39" t="s">
        <v>368</v>
      </c>
      <c r="F19" s="36" t="s">
        <v>393</v>
      </c>
    </row>
    <row r="20" spans="1:6" x14ac:dyDescent="0.2">
      <c r="A20" s="36" t="s">
        <v>183</v>
      </c>
      <c r="B20" s="36" t="str">
        <f>INDEX($C20:$F20,1,MATCH(Sprachwahl,ListSprache,0))</f>
        <v>Récapitulation vues</v>
      </c>
      <c r="C20" s="36" t="s">
        <v>1020</v>
      </c>
      <c r="D20" s="36" t="s">
        <v>1037</v>
      </c>
      <c r="E20" s="39" t="s">
        <v>1038</v>
      </c>
      <c r="F20" s="36" t="s">
        <v>1039</v>
      </c>
    </row>
    <row r="21" spans="1:6" x14ac:dyDescent="0.2">
      <c r="A21" s="36" t="s">
        <v>184</v>
      </c>
      <c r="B21" s="36" t="str">
        <f t="shared" si="0"/>
        <v>Surface nette totale</v>
      </c>
      <c r="C21" s="36" t="s">
        <v>139</v>
      </c>
      <c r="D21" s="36" t="s">
        <v>249</v>
      </c>
      <c r="E21" s="39" t="s">
        <v>366</v>
      </c>
      <c r="F21" s="36" t="s">
        <v>391</v>
      </c>
    </row>
    <row r="22" spans="1:6" x14ac:dyDescent="0.2">
      <c r="A22" s="36" t="s">
        <v>185</v>
      </c>
      <c r="B22" s="36" t="str">
        <f t="shared" si="0"/>
        <v xml:space="preserve">Surface avec un résultat insuffisant </v>
      </c>
      <c r="C22" s="36" t="s">
        <v>141</v>
      </c>
      <c r="D22" s="36" t="s">
        <v>250</v>
      </c>
      <c r="E22" s="39" t="s">
        <v>367</v>
      </c>
      <c r="F22" s="36" t="s">
        <v>392</v>
      </c>
    </row>
    <row r="23" spans="1:6" x14ac:dyDescent="0.2">
      <c r="A23" s="36" t="s">
        <v>186</v>
      </c>
      <c r="B23" s="36" t="str">
        <f t="shared" si="0"/>
        <v xml:space="preserve">Les exigences du label Minergie-Eco  </v>
      </c>
      <c r="C23" s="36" t="s">
        <v>143</v>
      </c>
      <c r="D23" s="36" t="s">
        <v>255</v>
      </c>
      <c r="E23" s="39" t="s">
        <v>368</v>
      </c>
      <c r="F23" s="36" t="s">
        <v>393</v>
      </c>
    </row>
    <row r="24" spans="1:6" x14ac:dyDescent="0.2">
      <c r="A24" s="36" t="s">
        <v>187</v>
      </c>
      <c r="B24" s="36" t="str">
        <f t="shared" si="0"/>
        <v>Procédé</v>
      </c>
      <c r="C24" s="36" t="s">
        <v>144</v>
      </c>
      <c r="D24" s="36" t="s">
        <v>251</v>
      </c>
      <c r="E24" s="39" t="s">
        <v>369</v>
      </c>
      <c r="F24" s="36" t="s">
        <v>394</v>
      </c>
    </row>
    <row r="25" spans="1:6" x14ac:dyDescent="0.2">
      <c r="A25" s="36" t="s">
        <v>1011</v>
      </c>
      <c r="B25" s="36" t="str">
        <f t="shared" si="0"/>
        <v xml:space="preserve">Des instructions détaillées peuvent être trouvées sur le site internet de Minergie.  </v>
      </c>
      <c r="C25" s="36" t="s">
        <v>291</v>
      </c>
      <c r="D25" s="36" t="s">
        <v>292</v>
      </c>
      <c r="E25" s="39" t="s">
        <v>370</v>
      </c>
      <c r="F25" s="36" t="s">
        <v>395</v>
      </c>
    </row>
    <row r="26" spans="1:6" x14ac:dyDescent="0.2">
      <c r="A26" s="36" t="s">
        <v>188</v>
      </c>
      <c r="B26" s="36" t="str">
        <f t="shared" si="0"/>
        <v>Saisissez d'abord les données du projet dans cette feuille.</v>
      </c>
      <c r="C26" s="36" t="s">
        <v>666</v>
      </c>
      <c r="D26" s="36" t="s">
        <v>786</v>
      </c>
      <c r="E26" s="36" t="s">
        <v>745</v>
      </c>
      <c r="F26" s="36" t="s">
        <v>748</v>
      </c>
    </row>
    <row r="27" spans="1:6" x14ac:dyDescent="0.2">
      <c r="A27" s="36" t="s">
        <v>1012</v>
      </c>
      <c r="B27" s="36" t="str">
        <f t="shared" si="0"/>
        <v>Si le projet est une modernisation, allez sur la feuille 'Questionnaire_rénovation' et remplissez-la.</v>
      </c>
      <c r="C27" s="36" t="str">
        <f>"Falls es sich beim Objekt um eine Modernisierung handelt, gehen Sie zum Blatt '"&amp;SheetQuestionaire&amp;"' und füllen dieses aus."</f>
        <v>Falls es sich beim Objekt um eine Modernisierung handelt, gehen Sie zum Blatt 'Questionnaire_rénovation' und füllen dieses aus.</v>
      </c>
      <c r="D27" s="36" t="str">
        <f>"Si le projet est une modernisation, allez sur la feuille '"&amp;SheetQuestionaire&amp;"' et remplissez-la."</f>
        <v>Si le projet est une modernisation, allez sur la feuille 'Questionnaire_rénovation' et remplissez-la.</v>
      </c>
      <c r="E27" s="36" t="str">
        <f>"Se l’oggetto è un ammodernamento, andare al foglio  '"&amp;SheetQuestionaire&amp;"' ."</f>
        <v>Se l’oggetto è un ammodernamento, andare al foglio  'Questionnaire_rénovation' .</v>
      </c>
      <c r="F27" s="36" t="str">
        <f>"If the project is undergoing a renovation, select the sheet '"&amp;SheetQuestionaire&amp;"' and answer the questions."</f>
        <v>If the project is undergoing a renovation, select the sheet 'Questionnaire_rénovation' and answer the questions.</v>
      </c>
    </row>
    <row r="28" spans="1:6" x14ac:dyDescent="0.2">
      <c r="A28" s="36" t="s">
        <v>1013</v>
      </c>
      <c r="B28" s="36" t="str">
        <f t="shared" si="0"/>
        <v>Si le projet est une nouvelle contruction, allez sur la feuille 'Fenêtres'.</v>
      </c>
      <c r="C28" s="36" t="str">
        <f>"Falls es sich beim Objekt um einen Neubau handelt, gehen Sie zum Blatt '"&amp;SheetWindow&amp;"'."</f>
        <v>Falls es sich beim Objekt um einen Neubau handelt, gehen Sie zum Blatt 'Fenêtres'.</v>
      </c>
      <c r="D28" s="36" t="str">
        <f>"Si le projet est une nouvelle contruction, allez sur la feuille '"&amp;SheetWindow&amp;"'."</f>
        <v>Si le projet est une nouvelle contruction, allez sur la feuille 'Fenêtres'.</v>
      </c>
      <c r="E28" s="36" t="str">
        <f>"Se l’oggetto è un nuovo edificio, andare al foglio '"&amp;SheetWindow&amp;"'."</f>
        <v>Se l’oggetto è un nuovo edificio, andare al foglio 'Fenêtres'.</v>
      </c>
      <c r="F28" s="36" t="str">
        <f>"If the project is a new building, select the sheet '"&amp;SheetWindow&amp;"'."</f>
        <v>If the project is a new building, select the sheet 'Fenêtres'.</v>
      </c>
    </row>
    <row r="29" spans="1:6" x14ac:dyDescent="0.2">
      <c r="A29" s="36" t="s">
        <v>1014</v>
      </c>
      <c r="B29" s="36" t="str">
        <f t="shared" si="0"/>
        <v>Saisissez ensuite les données des fenêtres du bâtiment dans le tableau 'Fenêtres'.</v>
      </c>
      <c r="C29" s="36" t="str">
        <f>"Anschliessend geben Sie die Fensterdaten des Gebäudes in der Tabelle '"&amp;SheetWindow&amp;"' ein."</f>
        <v>Anschliessend geben Sie die Fensterdaten des Gebäudes in der Tabelle 'Fenêtres' ein.</v>
      </c>
      <c r="D29" s="36" t="str">
        <f>"Saisissez ensuite les données des fenêtres du bâtiment dans le tableau '"&amp;SheetWindow&amp;"'."</f>
        <v>Saisissez ensuite les données des fenêtres du bâtiment dans le tableau 'Fenêtres'.</v>
      </c>
      <c r="E29" s="36" t="str">
        <f>"Immettere quindi i dati delle finestre dell' edificio nella tabella '"&amp;SheetWindow&amp;"'."</f>
        <v>Immettere quindi i dati delle finestre dell' edificio nella tabella 'Fenêtres'.</v>
      </c>
      <c r="F29" s="36" t="str">
        <f>"Now, enter the windows data in the sheet '"&amp;SheetWindow&amp;"'."</f>
        <v>Now, enter the windows data in the sheet 'Fenêtres'.</v>
      </c>
    </row>
    <row r="30" spans="1:6" x14ac:dyDescent="0.2">
      <c r="A30" s="36" t="s">
        <v>1015</v>
      </c>
      <c r="B30" s="36" t="str">
        <f t="shared" si="0"/>
        <v>Comme prochaine étape, saisissez les données des locaux et les fenêtres utilisées dans la feuille 'Lumière_du_jour'.</v>
      </c>
      <c r="C30" s="36" t="str">
        <f>"Als nächsten Schritt erfassen Sie die Raumdaten und die im Raum verwendeten Fenster im Blatt '"&amp;SheetDaylight&amp;"'."</f>
        <v>Als nächsten Schritt erfassen Sie die Raumdaten und die im Raum verwendeten Fenster im Blatt 'Lumière_du_jour'.</v>
      </c>
      <c r="D30" s="36" t="str">
        <f>"Comme prochaine étape, saisissez les données des locaux et les fenêtres utilisées dans la feuille '"&amp;SheetDaylight&amp;"'."</f>
        <v>Comme prochaine étape, saisissez les données des locaux et les fenêtres utilisées dans la feuille 'Lumière_du_jour'.</v>
      </c>
      <c r="E30" s="36" t="str">
        <f>"Come passo successivo, nella scheda '"&amp;SheetDaylight&amp;"', inserire i dati del locale e delle finestre di pertinenza."</f>
        <v>Come passo successivo, nella scheda 'Lumière_du_jour', inserire i dati del locale e delle finestre di pertinenza.</v>
      </c>
      <c r="F30" s="36" t="str">
        <f>"As next step, select the sheet '"&amp;SheetDaylight&amp;"' and enter the room data."</f>
        <v>As next step, select the sheet 'Lumière_du_jour' and enter the room data.</v>
      </c>
    </row>
    <row r="31" spans="1:6" x14ac:dyDescent="0.2">
      <c r="A31" s="36" t="s">
        <v>1016</v>
      </c>
      <c r="B31" s="36" t="str">
        <f t="shared" si="0"/>
        <v>Enfin, entrez les vues par local dans la feuille 'Vues'.</v>
      </c>
      <c r="C31" s="36" t="str">
        <f>"Zuletzt erfassen Sie den Ausblick pro Raum im Blatt '"&amp;SheetViews&amp;"'."</f>
        <v>Zuletzt erfassen Sie den Ausblick pro Raum im Blatt 'Vues'.</v>
      </c>
      <c r="D31" s="36" t="str">
        <f>"Enfin, entrez les vues par local dans la feuille '"&amp;SheetViews&amp;"'."</f>
        <v>Enfin, entrez les vues par local dans la feuille 'Vues'.</v>
      </c>
      <c r="E31" s="36" t="str">
        <f>"Infine, si inseriscono le viste per locale nel foglio '"&amp;SheetViews&amp;"'."</f>
        <v>Infine, si inseriscono le viste per locale nel foglio 'Vues'.</v>
      </c>
      <c r="F31" s="36" t="str">
        <f>"Finally, enter the views per room in the sheet '"&amp;SheetViews&amp;"'."</f>
        <v>Finally, enter the views per room in the sheet 'Vues'.</v>
      </c>
    </row>
    <row r="32" spans="1:6" x14ac:dyDescent="0.2">
      <c r="A32" s="36" t="s">
        <v>1017</v>
      </c>
      <c r="B32" s="36" t="str">
        <f t="shared" si="0"/>
        <v>Des textes d'aide apparaissent lorsque vous cliquez sur les zones de saisie.</v>
      </c>
      <c r="C32" s="36" t="s">
        <v>664</v>
      </c>
      <c r="D32" s="36" t="s">
        <v>787</v>
      </c>
      <c r="E32" s="36" t="s">
        <v>746</v>
      </c>
      <c r="F32" s="36" t="s">
        <v>749</v>
      </c>
    </row>
    <row r="33" spans="1:6" x14ac:dyDescent="0.2">
      <c r="A33" s="36" t="s">
        <v>1018</v>
      </c>
      <c r="B33" s="36" t="str">
        <f t="shared" si="0"/>
        <v>Les résultats seront affichés au bas de la page 'Lumière_du_jour' et 'Résumé'.</v>
      </c>
      <c r="C33" s="36" t="str">
        <f>"Die Ergebnisse werden unten auf der Seite im Blatt '"&amp;SheetDaylight&amp;"' und im Blatt '"&amp;SheetOverview&amp;"' ausgegeben."</f>
        <v>Die Ergebnisse werden unten auf der Seite im Blatt 'Lumière_du_jour' und im Blatt 'Résumé' ausgegeben.</v>
      </c>
      <c r="D33" s="36" t="str">
        <f>"Les résultats seront affichés au bas de la page '"&amp;SheetDaylight&amp;"' et '"&amp;SheetOverview&amp;"'."</f>
        <v>Les résultats seront affichés au bas de la page 'Lumière_du_jour' et 'Résumé'.</v>
      </c>
      <c r="E33" s="36" t="str">
        <f>"I risultati vengono visualizzati in fondo alla pagina nei fogli '"&amp;SheetOverview&amp;"' e '"&amp;SheetDaylight&amp;"'."</f>
        <v>I risultati vengono visualizzati in fondo alla pagina nei fogli 'Résumé' e 'Lumière_du_jour'.</v>
      </c>
      <c r="F33" s="36" t="str">
        <f>"The results are displayed on the bottom of the sheet '"&amp;SheetDaylight&amp;"' and on the sheet '"&amp;SheetOverview&amp;"'."</f>
        <v>The results are displayed on the bottom of the sheet 'Lumière_du_jour' and on the sheet 'Résumé'.</v>
      </c>
    </row>
    <row r="34" spans="1:6" x14ac:dyDescent="0.2">
      <c r="A34" s="36" t="s">
        <v>1019</v>
      </c>
      <c r="B34" s="36" t="str">
        <f t="shared" si="0"/>
        <v>Si un tableau n'est pas suffisant, vous pouvez saisir les résultats des autres feuilles dans la feuille 'Lumière_du_jour' ci-dessous.</v>
      </c>
      <c r="C34" s="3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'Lumière_du_jour' eintragen.</v>
      </c>
      <c r="D34" s="36" t="str">
        <f>"Si un tableau n'est pas suffisant, vous pouvez saisir les résultats des autres feuilles dans la feuille '"&amp;SheetDaylight&amp;"' ci-dessous."</f>
        <v>Si un tableau n'est pas suffisant, vous pouvez saisir les résultats des autres feuilles dans la feuille 'Lumière_du_jour' ci-dessous.</v>
      </c>
      <c r="E34" s="36" t="str">
        <f>"Se una tabella non è sufficiente, è possibile inserire i risultati di altri fogli in fondo al foglio '"&amp;SheetDaylight&amp;"'."</f>
        <v>Se una tabella non è sufficiente, è possibile inserire i risultati di altri fogli in fondo al foglio 'Lumière_du_jour'.</v>
      </c>
      <c r="F34" s="36" t="str">
        <f>"If the number of rows is insufficient, you can report the results of other tools on the bottom of sheet '"&amp;SheetDaylight&amp;"'."</f>
        <v>If the number of rows is insufficient, you can report the results of other tools on the bottom of sheet 'Lumière_du_jour'.</v>
      </c>
    </row>
    <row r="35" spans="1:6" x14ac:dyDescent="0.2">
      <c r="A35" s="36" t="s">
        <v>1036</v>
      </c>
      <c r="B35" s="36" t="str">
        <f t="shared" si="0"/>
        <v>Si vous avez des questions concernant la certification, veuillez contacter l'office de certification correspondant.</v>
      </c>
      <c r="C35" s="36" t="s">
        <v>665</v>
      </c>
      <c r="D35" s="36" t="s">
        <v>788</v>
      </c>
      <c r="E35" s="36" t="s">
        <v>747</v>
      </c>
      <c r="F35" s="36" t="s">
        <v>750</v>
      </c>
    </row>
    <row r="37" spans="1:6" x14ac:dyDescent="0.2">
      <c r="A37" s="55" t="s">
        <v>189</v>
      </c>
      <c r="B37" s="55"/>
      <c r="C37" s="55"/>
      <c r="D37" s="55"/>
      <c r="E37" s="55"/>
      <c r="F37" s="55"/>
    </row>
    <row r="38" spans="1:6" x14ac:dyDescent="0.2">
      <c r="A38" s="55" t="s">
        <v>167</v>
      </c>
      <c r="B38" s="55" t="s">
        <v>168</v>
      </c>
      <c r="C38" s="55" t="str">
        <f>C$4</f>
        <v>Deutsch</v>
      </c>
      <c r="D38" s="55" t="str">
        <f>D$4</f>
        <v>Francais</v>
      </c>
      <c r="E38" s="55" t="str">
        <f>E$4</f>
        <v>Italiano</v>
      </c>
      <c r="F38" s="55" t="str">
        <f>F$4</f>
        <v>English</v>
      </c>
    </row>
    <row r="39" spans="1:6" x14ac:dyDescent="0.2">
      <c r="A39" s="36" t="s">
        <v>171</v>
      </c>
      <c r="B39" s="36" t="str">
        <f t="shared" ref="B39:B53" si="1">INDEX($C39:$F39,1,MATCH(Sprachwahl,ListSprache,0))</f>
        <v>Donées des Fenêtres</v>
      </c>
      <c r="C39" s="36" t="s">
        <v>69</v>
      </c>
      <c r="D39" s="36" t="s">
        <v>345</v>
      </c>
      <c r="E39" s="39" t="s">
        <v>715</v>
      </c>
      <c r="F39" s="36" t="s">
        <v>396</v>
      </c>
    </row>
    <row r="40" spans="1:6" x14ac:dyDescent="0.2">
      <c r="A40" s="36" t="s">
        <v>201</v>
      </c>
      <c r="B40" s="36" t="str">
        <f t="shared" si="1"/>
        <v>Donées des Fenêtres</v>
      </c>
      <c r="C40" s="36" t="s">
        <v>69</v>
      </c>
      <c r="D40" s="36" t="s">
        <v>345</v>
      </c>
      <c r="E40" s="39" t="s">
        <v>715</v>
      </c>
      <c r="F40" s="36" t="s">
        <v>396</v>
      </c>
    </row>
    <row r="41" spans="1:6" x14ac:dyDescent="0.2">
      <c r="A41" s="36" t="s">
        <v>192</v>
      </c>
      <c r="B41" s="36" t="str">
        <f t="shared" si="1"/>
        <v>Abrév.
-</v>
      </c>
      <c r="C41" s="36" t="s">
        <v>80</v>
      </c>
      <c r="D41" s="117" t="s">
        <v>347</v>
      </c>
      <c r="E41" s="234" t="s">
        <v>734</v>
      </c>
      <c r="F41" s="117" t="s">
        <v>754</v>
      </c>
    </row>
    <row r="42" spans="1:6" x14ac:dyDescent="0.2">
      <c r="A42" s="36" t="s">
        <v>193</v>
      </c>
      <c r="B42" s="36" t="str">
        <f t="shared" si="1"/>
        <v>Désignation
-</v>
      </c>
      <c r="C42" s="36" t="s">
        <v>79</v>
      </c>
      <c r="D42" s="117" t="s">
        <v>348</v>
      </c>
      <c r="E42" s="234" t="s">
        <v>735</v>
      </c>
      <c r="F42" s="117" t="s">
        <v>398</v>
      </c>
    </row>
    <row r="43" spans="1:6" x14ac:dyDescent="0.2">
      <c r="A43" s="36" t="s">
        <v>194</v>
      </c>
      <c r="B43" s="36" t="str">
        <f t="shared" si="1"/>
        <v>Lon-gueur
m</v>
      </c>
      <c r="C43" s="36" t="s">
        <v>76</v>
      </c>
      <c r="D43" s="36" t="s">
        <v>258</v>
      </c>
      <c r="E43" s="234" t="s">
        <v>731</v>
      </c>
      <c r="F43" s="117" t="s">
        <v>399</v>
      </c>
    </row>
    <row r="44" spans="1:6" x14ac:dyDescent="0.2">
      <c r="A44" s="36" t="s">
        <v>195</v>
      </c>
      <c r="B44" s="36" t="str">
        <f t="shared" si="1"/>
        <v>Hau-teur
m</v>
      </c>
      <c r="C44" s="36" t="s">
        <v>27</v>
      </c>
      <c r="D44" s="117" t="s">
        <v>349</v>
      </c>
      <c r="E44" s="234" t="s">
        <v>409</v>
      </c>
      <c r="F44" s="117" t="s">
        <v>400</v>
      </c>
    </row>
    <row r="45" spans="1:6" x14ac:dyDescent="0.2">
      <c r="A45" s="36" t="s">
        <v>196</v>
      </c>
      <c r="B45" s="36" t="str">
        <f t="shared" si="1"/>
        <v>Part vitré
%</v>
      </c>
      <c r="C45" s="36" t="s">
        <v>129</v>
      </c>
      <c r="D45" s="117" t="s">
        <v>346</v>
      </c>
      <c r="E45" s="234" t="s">
        <v>440</v>
      </c>
      <c r="F45" s="117" t="s">
        <v>401</v>
      </c>
    </row>
    <row r="46" spans="1:6" x14ac:dyDescent="0.2">
      <c r="A46" s="36" t="s">
        <v>197</v>
      </c>
      <c r="B46" s="36" t="str">
        <f t="shared" si="1"/>
        <v>Transm. Vitrage
%</v>
      </c>
      <c r="C46" s="36" t="s">
        <v>77</v>
      </c>
      <c r="D46" s="117" t="s">
        <v>350</v>
      </c>
      <c r="E46" s="234" t="s">
        <v>410</v>
      </c>
      <c r="F46" s="117" t="s">
        <v>402</v>
      </c>
    </row>
    <row r="47" spans="1:6" x14ac:dyDescent="0.2">
      <c r="A47" s="36" t="s">
        <v>198</v>
      </c>
      <c r="B47" s="36" t="str">
        <f t="shared" si="1"/>
        <v>Hauteur du linteau 
m</v>
      </c>
      <c r="C47" s="36" t="s">
        <v>81</v>
      </c>
      <c r="D47" s="36" t="s">
        <v>293</v>
      </c>
      <c r="E47" s="234" t="s">
        <v>411</v>
      </c>
      <c r="F47" s="117" t="s">
        <v>403</v>
      </c>
    </row>
    <row r="48" spans="1:6" x14ac:dyDescent="0.2">
      <c r="A48" s="36" t="s">
        <v>199</v>
      </c>
      <c r="B48" s="36" t="str">
        <f t="shared" si="1"/>
        <v>Porte-à-faux
m</v>
      </c>
      <c r="C48" s="36" t="s">
        <v>150</v>
      </c>
      <c r="D48" s="36" t="s">
        <v>294</v>
      </c>
      <c r="E48" s="234" t="s">
        <v>730</v>
      </c>
      <c r="F48" s="117" t="s">
        <v>404</v>
      </c>
    </row>
    <row r="49" spans="1:6" x14ac:dyDescent="0.2">
      <c r="A49" s="36" t="s">
        <v>200</v>
      </c>
      <c r="B49" s="36" t="str">
        <f t="shared" si="1"/>
        <v>Lumière zénithale
-</v>
      </c>
      <c r="C49" s="36" t="s">
        <v>115</v>
      </c>
      <c r="D49" s="36" t="s">
        <v>296</v>
      </c>
      <c r="E49" s="234" t="s">
        <v>732</v>
      </c>
      <c r="F49" s="117" t="s">
        <v>405</v>
      </c>
    </row>
    <row r="50" spans="1:6" x14ac:dyDescent="0.2">
      <c r="A50" s="36" t="s">
        <v>202</v>
      </c>
      <c r="B50" s="36" t="str">
        <f t="shared" si="1"/>
        <v>Protéction solaire et ombrage</v>
      </c>
      <c r="C50" s="36" t="s">
        <v>148</v>
      </c>
      <c r="D50" s="36" t="s">
        <v>351</v>
      </c>
      <c r="E50" s="234" t="s">
        <v>412</v>
      </c>
      <c r="F50" s="117" t="s">
        <v>406</v>
      </c>
    </row>
    <row r="51" spans="1:6" x14ac:dyDescent="0.2">
      <c r="A51" s="36" t="s">
        <v>203</v>
      </c>
      <c r="B51" s="36" t="str">
        <f t="shared" si="1"/>
        <v>Type
-</v>
      </c>
      <c r="C51" s="36" t="s">
        <v>68</v>
      </c>
      <c r="D51" s="117" t="s">
        <v>352</v>
      </c>
      <c r="E51" s="234" t="s">
        <v>413</v>
      </c>
      <c r="F51" s="117" t="s">
        <v>352</v>
      </c>
    </row>
    <row r="52" spans="1:6" x14ac:dyDescent="0.2">
      <c r="A52" s="36" t="s">
        <v>204</v>
      </c>
      <c r="B52" s="36" t="str">
        <f t="shared" si="1"/>
        <v>Contrôle
-</v>
      </c>
      <c r="C52" s="36" t="s">
        <v>82</v>
      </c>
      <c r="D52" s="117" t="s">
        <v>297</v>
      </c>
      <c r="E52" s="234" t="s">
        <v>414</v>
      </c>
      <c r="F52" s="117" t="s">
        <v>407</v>
      </c>
    </row>
    <row r="53" spans="1:6" x14ac:dyDescent="0.2">
      <c r="A53" s="36" t="s">
        <v>205</v>
      </c>
      <c r="B53" s="36" t="str">
        <f t="shared" si="1"/>
        <v>Ombrage horizon
-</v>
      </c>
      <c r="C53" s="36" t="s">
        <v>114</v>
      </c>
      <c r="D53" s="117" t="s">
        <v>295</v>
      </c>
      <c r="E53" s="234" t="s">
        <v>733</v>
      </c>
      <c r="F53" s="117" t="s">
        <v>408</v>
      </c>
    </row>
    <row r="55" spans="1:6" x14ac:dyDescent="0.2">
      <c r="A55" s="55" t="s">
        <v>206</v>
      </c>
      <c r="B55" s="55"/>
      <c r="C55" s="55"/>
      <c r="D55" s="55"/>
      <c r="E55" s="55"/>
      <c r="F55" s="55"/>
    </row>
    <row r="56" spans="1:6" x14ac:dyDescent="0.2">
      <c r="A56" s="55" t="s">
        <v>167</v>
      </c>
      <c r="B56" s="55" t="s">
        <v>168</v>
      </c>
      <c r="C56" s="55" t="str">
        <f>C$4</f>
        <v>Deutsch</v>
      </c>
      <c r="D56" s="55" t="str">
        <f>D$4</f>
        <v>Francais</v>
      </c>
      <c r="E56" s="55" t="str">
        <f>E$4</f>
        <v>Italiano</v>
      </c>
      <c r="F56" s="55" t="str">
        <f>F$4</f>
        <v>English</v>
      </c>
    </row>
    <row r="57" spans="1:6" x14ac:dyDescent="0.2">
      <c r="A57" s="36" t="s">
        <v>171</v>
      </c>
      <c r="B57" s="36" t="str">
        <f t="shared" ref="B57:B93" si="2">INDEX($C57:$F57,1,MATCH(Sprachwahl,ListSprache,0))</f>
        <v>Locaux types et lumière du jour</v>
      </c>
      <c r="C57" s="36" t="s">
        <v>207</v>
      </c>
      <c r="D57" s="36" t="s">
        <v>256</v>
      </c>
      <c r="E57" s="234" t="s">
        <v>371</v>
      </c>
      <c r="F57" s="36" t="s">
        <v>415</v>
      </c>
    </row>
    <row r="58" spans="1:6" x14ac:dyDescent="0.2">
      <c r="A58" s="36" t="s">
        <v>201</v>
      </c>
      <c r="B58" s="36" t="str">
        <f t="shared" si="2"/>
        <v>Locaux types</v>
      </c>
      <c r="C58" s="36" t="s">
        <v>7</v>
      </c>
      <c r="D58" s="36" t="s">
        <v>257</v>
      </c>
      <c r="E58" s="234" t="s">
        <v>372</v>
      </c>
      <c r="F58" s="36" t="s">
        <v>416</v>
      </c>
    </row>
    <row r="59" spans="1:6" x14ac:dyDescent="0.2">
      <c r="A59" s="36" t="s">
        <v>839</v>
      </c>
      <c r="B59" s="36" t="str">
        <f t="shared" si="2"/>
        <v>Rés.</v>
      </c>
      <c r="C59" s="36" t="s">
        <v>838</v>
      </c>
      <c r="D59" s="36" t="s">
        <v>840</v>
      </c>
      <c r="E59" s="234" t="s">
        <v>841</v>
      </c>
      <c r="F59" s="36" t="s">
        <v>838</v>
      </c>
    </row>
    <row r="60" spans="1:6" x14ac:dyDescent="0.2">
      <c r="A60" s="36" t="s">
        <v>211</v>
      </c>
      <c r="B60" s="36" t="str">
        <f t="shared" si="2"/>
        <v>Nr.</v>
      </c>
      <c r="C60" s="36" t="s">
        <v>50</v>
      </c>
      <c r="D60" s="36" t="s">
        <v>50</v>
      </c>
      <c r="E60" s="234" t="s">
        <v>50</v>
      </c>
      <c r="F60" s="36" t="s">
        <v>417</v>
      </c>
    </row>
    <row r="61" spans="1:6" x14ac:dyDescent="0.2">
      <c r="A61" s="36" t="s">
        <v>192</v>
      </c>
      <c r="B61" s="36" t="str">
        <f t="shared" si="2"/>
        <v>Désignation du local
-</v>
      </c>
      <c r="C61" s="117" t="s">
        <v>737</v>
      </c>
      <c r="D61" s="117" t="s">
        <v>738</v>
      </c>
      <c r="E61" s="234" t="s">
        <v>739</v>
      </c>
      <c r="F61" s="117" t="s">
        <v>740</v>
      </c>
    </row>
    <row r="62" spans="1:6" x14ac:dyDescent="0.2">
      <c r="A62" s="36" t="s">
        <v>193</v>
      </c>
      <c r="B62" s="36" t="str">
        <f t="shared" si="2"/>
        <v>Affectation standard
-</v>
      </c>
      <c r="C62" s="117" t="s">
        <v>757</v>
      </c>
      <c r="D62" s="117" t="s">
        <v>758</v>
      </c>
      <c r="E62" s="234" t="s">
        <v>743</v>
      </c>
      <c r="F62" s="117" t="s">
        <v>756</v>
      </c>
    </row>
    <row r="63" spans="1:6" x14ac:dyDescent="0.2">
      <c r="A63" s="36" t="s">
        <v>212</v>
      </c>
      <c r="B63" s="36" t="str">
        <f t="shared" si="2"/>
        <v>Donées du local</v>
      </c>
      <c r="C63" s="36" t="s">
        <v>67</v>
      </c>
      <c r="D63" s="36" t="s">
        <v>263</v>
      </c>
      <c r="E63" s="234" t="s">
        <v>373</v>
      </c>
      <c r="F63" s="36" t="s">
        <v>418</v>
      </c>
    </row>
    <row r="64" spans="1:6" x14ac:dyDescent="0.2">
      <c r="A64" s="36" t="s">
        <v>194</v>
      </c>
      <c r="B64" s="36" t="str">
        <f t="shared" si="2"/>
        <v>Lon-gueur
m</v>
      </c>
      <c r="C64" s="36" t="s">
        <v>25</v>
      </c>
      <c r="D64" s="36" t="s">
        <v>258</v>
      </c>
      <c r="E64" s="234" t="s">
        <v>731</v>
      </c>
      <c r="F64" s="117" t="s">
        <v>399</v>
      </c>
    </row>
    <row r="65" spans="1:6" x14ac:dyDescent="0.2">
      <c r="A65" s="36" t="s">
        <v>195</v>
      </c>
      <c r="B65" s="36" t="str">
        <f t="shared" si="2"/>
        <v>Pro-fondeur m</v>
      </c>
      <c r="C65" s="36" t="s">
        <v>26</v>
      </c>
      <c r="D65" s="36" t="s">
        <v>259</v>
      </c>
      <c r="E65" s="234" t="s">
        <v>409</v>
      </c>
      <c r="F65" s="117" t="s">
        <v>419</v>
      </c>
    </row>
    <row r="66" spans="1:6" x14ac:dyDescent="0.2">
      <c r="A66" s="36" t="s">
        <v>196</v>
      </c>
      <c r="B66" s="36" t="str">
        <f t="shared" si="2"/>
        <v>Hauteur
m</v>
      </c>
      <c r="C66" s="36" t="s">
        <v>27</v>
      </c>
      <c r="D66" s="36" t="s">
        <v>260</v>
      </c>
      <c r="E66" s="234" t="s">
        <v>736</v>
      </c>
      <c r="F66" s="117" t="s">
        <v>400</v>
      </c>
    </row>
    <row r="67" spans="1:6" x14ac:dyDescent="0.2">
      <c r="A67" s="36" t="s">
        <v>197</v>
      </c>
      <c r="B67" s="36" t="str">
        <f t="shared" si="2"/>
        <v>Surface nette
m2</v>
      </c>
      <c r="C67" s="36" t="s">
        <v>208</v>
      </c>
      <c r="D67" s="36" t="s">
        <v>261</v>
      </c>
      <c r="E67" s="234" t="s">
        <v>741</v>
      </c>
      <c r="F67" s="117" t="s">
        <v>420</v>
      </c>
    </row>
    <row r="68" spans="1:6" x14ac:dyDescent="0.2">
      <c r="A68" s="36" t="s">
        <v>198</v>
      </c>
      <c r="B68" s="36" t="str">
        <f t="shared" si="2"/>
        <v>Nombre pce</v>
      </c>
      <c r="C68" s="36" t="s">
        <v>38</v>
      </c>
      <c r="D68" s="36" t="s">
        <v>262</v>
      </c>
      <c r="E68" s="234" t="s">
        <v>716</v>
      </c>
      <c r="F68" s="117" t="s">
        <v>421</v>
      </c>
    </row>
    <row r="69" spans="1:6" x14ac:dyDescent="0.2">
      <c r="A69" s="36" t="s">
        <v>199</v>
      </c>
      <c r="B69" s="36" t="str">
        <f t="shared" si="2"/>
        <v>Mix de réflexion
-</v>
      </c>
      <c r="C69" s="36" t="s">
        <v>40</v>
      </c>
      <c r="D69" s="36" t="s">
        <v>264</v>
      </c>
      <c r="E69" s="234" t="s">
        <v>744</v>
      </c>
      <c r="F69" s="117" t="s">
        <v>755</v>
      </c>
    </row>
    <row r="70" spans="1:6" x14ac:dyDescent="0.2">
      <c r="A70" s="36" t="s">
        <v>213</v>
      </c>
      <c r="B70" s="36" t="str">
        <f t="shared" si="2"/>
        <v>Fenêtres</v>
      </c>
      <c r="C70" s="36" t="s">
        <v>65</v>
      </c>
      <c r="D70" s="36" t="s">
        <v>265</v>
      </c>
      <c r="E70" s="234" t="s">
        <v>374</v>
      </c>
      <c r="F70" s="117" t="s">
        <v>422</v>
      </c>
    </row>
    <row r="71" spans="1:6" x14ac:dyDescent="0.2">
      <c r="A71" s="36" t="s">
        <v>200</v>
      </c>
      <c r="B71" s="36" t="str">
        <f t="shared" si="2"/>
        <v>Type 1
-</v>
      </c>
      <c r="C71" s="36" t="s">
        <v>120</v>
      </c>
      <c r="D71" s="117" t="s">
        <v>266</v>
      </c>
      <c r="E71" s="234" t="s">
        <v>375</v>
      </c>
      <c r="F71" s="117" t="s">
        <v>266</v>
      </c>
    </row>
    <row r="72" spans="1:6" x14ac:dyDescent="0.2">
      <c r="A72" s="36" t="s">
        <v>203</v>
      </c>
      <c r="B72" s="36" t="str">
        <f t="shared" si="2"/>
        <v>Nombre pce</v>
      </c>
      <c r="C72" s="36" t="s">
        <v>38</v>
      </c>
      <c r="D72" s="36" t="s">
        <v>262</v>
      </c>
      <c r="E72" s="234" t="s">
        <v>717</v>
      </c>
      <c r="F72" s="117" t="s">
        <v>421</v>
      </c>
    </row>
    <row r="73" spans="1:6" x14ac:dyDescent="0.2">
      <c r="A73" s="36" t="s">
        <v>204</v>
      </c>
      <c r="B73" s="36" t="str">
        <f t="shared" si="2"/>
        <v>Type 2
-</v>
      </c>
      <c r="C73" s="36" t="s">
        <v>121</v>
      </c>
      <c r="D73" s="117" t="s">
        <v>267</v>
      </c>
      <c r="E73" s="234" t="s">
        <v>376</v>
      </c>
      <c r="F73" s="117" t="s">
        <v>267</v>
      </c>
    </row>
    <row r="74" spans="1:6" x14ac:dyDescent="0.2">
      <c r="A74" s="36" t="s">
        <v>205</v>
      </c>
      <c r="B74" s="36" t="str">
        <f t="shared" si="2"/>
        <v>Nombre pce</v>
      </c>
      <c r="C74" s="36" t="s">
        <v>38</v>
      </c>
      <c r="D74" s="36" t="s">
        <v>262</v>
      </c>
      <c r="E74" s="234" t="s">
        <v>717</v>
      </c>
      <c r="F74" s="117" t="s">
        <v>421</v>
      </c>
    </row>
    <row r="75" spans="1:6" x14ac:dyDescent="0.2">
      <c r="A75" s="36" t="s">
        <v>214</v>
      </c>
      <c r="B75" s="36" t="str">
        <f t="shared" si="2"/>
        <v>Type 3
-</v>
      </c>
      <c r="C75" s="36" t="s">
        <v>122</v>
      </c>
      <c r="D75" s="117" t="s">
        <v>268</v>
      </c>
      <c r="E75" s="234" t="s">
        <v>377</v>
      </c>
      <c r="F75" s="117" t="s">
        <v>268</v>
      </c>
    </row>
    <row r="76" spans="1:6" x14ac:dyDescent="0.2">
      <c r="A76" s="36" t="s">
        <v>215</v>
      </c>
      <c r="B76" s="36" t="str">
        <f t="shared" si="2"/>
        <v>Nombre pce</v>
      </c>
      <c r="C76" s="36" t="s">
        <v>38</v>
      </c>
      <c r="D76" s="36" t="s">
        <v>262</v>
      </c>
      <c r="E76" s="234" t="s">
        <v>717</v>
      </c>
      <c r="F76" s="117" t="s">
        <v>421</v>
      </c>
    </row>
    <row r="77" spans="1:6" x14ac:dyDescent="0.2">
      <c r="A77" s="36" t="s">
        <v>216</v>
      </c>
      <c r="B77" s="36" t="str">
        <f t="shared" si="2"/>
        <v>Type 4
-</v>
      </c>
      <c r="C77" s="36" t="s">
        <v>123</v>
      </c>
      <c r="D77" s="117" t="s">
        <v>269</v>
      </c>
      <c r="E77" s="234" t="s">
        <v>378</v>
      </c>
      <c r="F77" s="117" t="s">
        <v>269</v>
      </c>
    </row>
    <row r="78" spans="1:6" x14ac:dyDescent="0.2">
      <c r="A78" s="36" t="s">
        <v>217</v>
      </c>
      <c r="B78" s="36" t="str">
        <f t="shared" si="2"/>
        <v>Nombre pce</v>
      </c>
      <c r="C78" s="36" t="s">
        <v>38</v>
      </c>
      <c r="D78" s="36" t="s">
        <v>262</v>
      </c>
      <c r="E78" s="234" t="s">
        <v>717</v>
      </c>
      <c r="F78" s="117" t="s">
        <v>421</v>
      </c>
    </row>
    <row r="79" spans="1:6" x14ac:dyDescent="0.2">
      <c r="A79" s="36" t="s">
        <v>842</v>
      </c>
      <c r="B79" s="36" t="str">
        <f t="shared" si="2"/>
        <v>Degré lum.
%</v>
      </c>
      <c r="C79" s="117" t="s">
        <v>843</v>
      </c>
      <c r="D79" s="117" t="s">
        <v>844</v>
      </c>
      <c r="E79" s="234" t="s">
        <v>845</v>
      </c>
      <c r="F79" s="117" t="s">
        <v>890</v>
      </c>
    </row>
    <row r="80" spans="1:6" x14ac:dyDescent="0.2">
      <c r="A80" s="36" t="s">
        <v>570</v>
      </c>
      <c r="B80" s="36" t="str">
        <f t="shared" si="2"/>
        <v>Résultats</v>
      </c>
      <c r="C80" s="36" t="s">
        <v>124</v>
      </c>
      <c r="D80" s="36" t="s">
        <v>270</v>
      </c>
      <c r="E80" s="234" t="s">
        <v>379</v>
      </c>
      <c r="F80" s="117" t="s">
        <v>423</v>
      </c>
    </row>
    <row r="81" spans="1:6" x14ac:dyDescent="0.2">
      <c r="A81" s="36" t="s">
        <v>571</v>
      </c>
      <c r="B81" s="36" t="str">
        <f t="shared" si="2"/>
        <v>Résultats de cette feuille</v>
      </c>
      <c r="C81" s="36" t="s">
        <v>608</v>
      </c>
      <c r="D81" s="36" t="s">
        <v>561</v>
      </c>
      <c r="E81" s="234" t="s">
        <v>718</v>
      </c>
      <c r="F81" s="117" t="s">
        <v>562</v>
      </c>
    </row>
    <row r="82" spans="1:6" x14ac:dyDescent="0.2">
      <c r="A82" s="36" t="s">
        <v>572</v>
      </c>
      <c r="B82" s="36" t="str">
        <f t="shared" si="2"/>
        <v>Report des autres feuilles</v>
      </c>
      <c r="C82" s="36" t="s">
        <v>609</v>
      </c>
      <c r="D82" s="36" t="s">
        <v>552</v>
      </c>
      <c r="E82" s="234" t="s">
        <v>719</v>
      </c>
      <c r="F82" s="117" t="s">
        <v>553</v>
      </c>
    </row>
    <row r="83" spans="1:6" x14ac:dyDescent="0.2">
      <c r="A83" s="36" t="s">
        <v>573</v>
      </c>
      <c r="B83" s="36" t="str">
        <f t="shared" si="2"/>
        <v>Résultats globales</v>
      </c>
      <c r="C83" s="36" t="s">
        <v>566</v>
      </c>
      <c r="D83" s="36" t="s">
        <v>567</v>
      </c>
      <c r="E83" s="234" t="s">
        <v>568</v>
      </c>
      <c r="F83" s="117" t="s">
        <v>569</v>
      </c>
    </row>
    <row r="84" spans="1:6" x14ac:dyDescent="0.2">
      <c r="A84" s="36" t="s">
        <v>574</v>
      </c>
      <c r="B84" s="36" t="str">
        <f t="shared" si="2"/>
        <v>Déscription</v>
      </c>
      <c r="C84" s="36" t="s">
        <v>75</v>
      </c>
      <c r="D84" s="36" t="s">
        <v>563</v>
      </c>
      <c r="E84" s="234" t="s">
        <v>564</v>
      </c>
      <c r="F84" s="117" t="s">
        <v>565</v>
      </c>
    </row>
    <row r="85" spans="1:6" x14ac:dyDescent="0.2">
      <c r="A85" s="36" t="s">
        <v>575</v>
      </c>
      <c r="B85" s="36" t="str">
        <f t="shared" si="2"/>
        <v>Surface nette</v>
      </c>
      <c r="C85" s="117" t="s">
        <v>846</v>
      </c>
      <c r="D85" s="117" t="s">
        <v>555</v>
      </c>
      <c r="E85" s="234" t="s">
        <v>847</v>
      </c>
      <c r="F85" s="117" t="s">
        <v>554</v>
      </c>
    </row>
    <row r="86" spans="1:6" x14ac:dyDescent="0.2">
      <c r="A86" s="36" t="s">
        <v>576</v>
      </c>
      <c r="B86" s="36" t="str">
        <f t="shared" si="2"/>
        <v>Résultat</v>
      </c>
      <c r="C86" s="117" t="s">
        <v>556</v>
      </c>
      <c r="D86" s="117" t="s">
        <v>557</v>
      </c>
      <c r="E86" s="234" t="s">
        <v>558</v>
      </c>
      <c r="F86" s="117" t="s">
        <v>559</v>
      </c>
    </row>
    <row r="87" spans="1:6" x14ac:dyDescent="0.2">
      <c r="A87" s="36" t="s">
        <v>577</v>
      </c>
      <c r="B87" s="36" t="str">
        <f t="shared" si="2"/>
        <v>Surface nette</v>
      </c>
      <c r="C87" s="117" t="s">
        <v>846</v>
      </c>
      <c r="D87" s="117" t="s">
        <v>555</v>
      </c>
      <c r="E87" s="234" t="s">
        <v>847</v>
      </c>
      <c r="F87" s="117" t="s">
        <v>554</v>
      </c>
    </row>
    <row r="88" spans="1:6" x14ac:dyDescent="0.2">
      <c r="A88" s="36" t="s">
        <v>578</v>
      </c>
      <c r="B88" s="36" t="str">
        <f t="shared" si="2"/>
        <v>Surface nette</v>
      </c>
      <c r="C88" s="117" t="s">
        <v>846</v>
      </c>
      <c r="D88" s="117" t="s">
        <v>555</v>
      </c>
      <c r="E88" s="234" t="s">
        <v>847</v>
      </c>
      <c r="F88" s="117" t="s">
        <v>554</v>
      </c>
    </row>
    <row r="89" spans="1:6" x14ac:dyDescent="0.2">
      <c r="A89" s="36" t="s">
        <v>579</v>
      </c>
      <c r="B89" s="36" t="str">
        <f t="shared" si="2"/>
        <v>Résultat</v>
      </c>
      <c r="C89" s="117" t="s">
        <v>556</v>
      </c>
      <c r="D89" s="117" t="s">
        <v>557</v>
      </c>
      <c r="E89" s="234" t="s">
        <v>558</v>
      </c>
      <c r="F89" s="117" t="s">
        <v>559</v>
      </c>
    </row>
    <row r="90" spans="1:6" x14ac:dyDescent="0.2">
      <c r="A90" s="36" t="s">
        <v>580</v>
      </c>
      <c r="B90" s="36" t="str">
        <f t="shared" si="2"/>
        <v>Résultat</v>
      </c>
      <c r="C90" s="117" t="s">
        <v>556</v>
      </c>
      <c r="D90" s="117" t="s">
        <v>557</v>
      </c>
      <c r="E90" s="234" t="s">
        <v>558</v>
      </c>
      <c r="F90" s="117" t="s">
        <v>559</v>
      </c>
    </row>
    <row r="91" spans="1:6" x14ac:dyDescent="0.2">
      <c r="A91" s="36" t="s">
        <v>581</v>
      </c>
      <c r="B91" s="36" t="str">
        <f t="shared" si="2"/>
        <v>Degré total d'autonomie en lumière du jour (degré rempli min.</v>
      </c>
      <c r="C91" s="36" t="s">
        <v>209</v>
      </c>
      <c r="D91" s="36" t="s">
        <v>271</v>
      </c>
      <c r="E91" s="234" t="s">
        <v>720</v>
      </c>
      <c r="F91" s="36" t="s">
        <v>441</v>
      </c>
    </row>
    <row r="92" spans="1:6" x14ac:dyDescent="0.2">
      <c r="A92" s="36" t="s">
        <v>582</v>
      </c>
      <c r="B92" s="36" t="str">
        <f t="shared" si="2"/>
        <v xml:space="preserve">Part de surface avec un résultat insuffisant (max. </v>
      </c>
      <c r="C92" s="36" t="s">
        <v>210</v>
      </c>
      <c r="D92" s="36" t="s">
        <v>272</v>
      </c>
      <c r="E92" s="234" t="s">
        <v>751</v>
      </c>
      <c r="F92" s="36" t="s">
        <v>752</v>
      </c>
    </row>
    <row r="93" spans="1:6" x14ac:dyDescent="0.2">
      <c r="A93" s="36" t="s">
        <v>583</v>
      </c>
      <c r="B93" s="36" t="str">
        <f t="shared" si="2"/>
        <v>Les exigences de Minergie-Eco sont de (au total)</v>
      </c>
      <c r="C93" s="36" t="s">
        <v>134</v>
      </c>
      <c r="D93" s="36" t="s">
        <v>380</v>
      </c>
      <c r="E93" s="234" t="s">
        <v>381</v>
      </c>
      <c r="F93" s="36" t="s">
        <v>442</v>
      </c>
    </row>
    <row r="95" spans="1:6" x14ac:dyDescent="0.2">
      <c r="A95" s="55" t="s">
        <v>908</v>
      </c>
      <c r="B95" s="55"/>
      <c r="C95" s="55"/>
      <c r="D95" s="55"/>
      <c r="E95" s="55"/>
      <c r="F95" s="55"/>
    </row>
    <row r="96" spans="1:6" x14ac:dyDescent="0.2">
      <c r="A96" s="55" t="s">
        <v>167</v>
      </c>
      <c r="B96" s="55" t="s">
        <v>168</v>
      </c>
      <c r="C96" s="55" t="str">
        <f>C$4</f>
        <v>Deutsch</v>
      </c>
      <c r="D96" s="55" t="str">
        <f>D$4</f>
        <v>Francais</v>
      </c>
      <c r="E96" s="55" t="str">
        <f>E$4</f>
        <v>Italiano</v>
      </c>
      <c r="F96" s="55" t="str">
        <f>F$4</f>
        <v>English</v>
      </c>
    </row>
    <row r="97" spans="1:6" x14ac:dyDescent="0.2">
      <c r="A97" s="36" t="s">
        <v>171</v>
      </c>
      <c r="B97" s="36" t="str">
        <f t="shared" ref="B97:B121" si="3">INDEX($C97:$F97,1,MATCH(Sprachwahl,ListSprache,0))</f>
        <v>Locaux types et perspectives</v>
      </c>
      <c r="C97" s="36" t="s">
        <v>930</v>
      </c>
      <c r="D97" s="36" t="s">
        <v>931</v>
      </c>
      <c r="E97" s="234" t="s">
        <v>933</v>
      </c>
      <c r="F97" s="36" t="s">
        <v>932</v>
      </c>
    </row>
    <row r="98" spans="1:6" x14ac:dyDescent="0.2">
      <c r="A98" s="36" t="s">
        <v>201</v>
      </c>
      <c r="B98" s="36" t="str">
        <f t="shared" si="3"/>
        <v>Locaux types</v>
      </c>
      <c r="C98" s="36" t="s">
        <v>7</v>
      </c>
      <c r="D98" s="36" t="s">
        <v>257</v>
      </c>
      <c r="E98" s="234" t="s">
        <v>372</v>
      </c>
      <c r="F98" s="36" t="s">
        <v>416</v>
      </c>
    </row>
    <row r="99" spans="1:6" x14ac:dyDescent="0.2">
      <c r="A99" s="36" t="s">
        <v>951</v>
      </c>
      <c r="B99" s="36" t="str">
        <f t="shared" si="3"/>
        <v>Donées du local</v>
      </c>
      <c r="C99" s="36" t="s">
        <v>67</v>
      </c>
      <c r="D99" s="36" t="s">
        <v>263</v>
      </c>
      <c r="E99" s="234" t="s">
        <v>373</v>
      </c>
      <c r="F99" s="36" t="s">
        <v>418</v>
      </c>
    </row>
    <row r="100" spans="1:6" x14ac:dyDescent="0.2">
      <c r="A100" s="36" t="s">
        <v>839</v>
      </c>
      <c r="B100" s="36" t="str">
        <f t="shared" si="3"/>
        <v>Rés.</v>
      </c>
      <c r="C100" s="36" t="s">
        <v>838</v>
      </c>
      <c r="D100" s="36" t="s">
        <v>840</v>
      </c>
      <c r="E100" s="234" t="s">
        <v>841</v>
      </c>
      <c r="F100" s="36" t="s">
        <v>838</v>
      </c>
    </row>
    <row r="101" spans="1:6" x14ac:dyDescent="0.2">
      <c r="A101" s="36" t="s">
        <v>211</v>
      </c>
      <c r="B101" s="36" t="str">
        <f t="shared" si="3"/>
        <v>Nr.</v>
      </c>
      <c r="C101" s="36" t="s">
        <v>50</v>
      </c>
      <c r="D101" s="36" t="s">
        <v>50</v>
      </c>
      <c r="E101" s="234" t="s">
        <v>50</v>
      </c>
      <c r="F101" s="36" t="s">
        <v>417</v>
      </c>
    </row>
    <row r="102" spans="1:6" x14ac:dyDescent="0.2">
      <c r="A102" s="36" t="s">
        <v>192</v>
      </c>
      <c r="B102" s="36" t="str">
        <f t="shared" si="3"/>
        <v>Désignation du local
-</v>
      </c>
      <c r="C102" s="117" t="s">
        <v>737</v>
      </c>
      <c r="D102" s="117" t="s">
        <v>738</v>
      </c>
      <c r="E102" s="234" t="s">
        <v>739</v>
      </c>
      <c r="F102" s="117" t="s">
        <v>740</v>
      </c>
    </row>
    <row r="103" spans="1:6" x14ac:dyDescent="0.2">
      <c r="A103" s="36" t="s">
        <v>193</v>
      </c>
      <c r="B103" s="36" t="str">
        <f t="shared" si="3"/>
        <v>Profondeur de la surface utilisée
m</v>
      </c>
      <c r="C103" s="117" t="s">
        <v>892</v>
      </c>
      <c r="D103" s="117" t="s">
        <v>938</v>
      </c>
      <c r="E103" s="117" t="s">
        <v>935</v>
      </c>
      <c r="F103" s="117" t="s">
        <v>937</v>
      </c>
    </row>
    <row r="104" spans="1:6" x14ac:dyDescent="0.2">
      <c r="A104" s="36" t="s">
        <v>194</v>
      </c>
      <c r="B104" s="36" t="str">
        <f t="shared" si="3"/>
        <v>Portée visuelle
m</v>
      </c>
      <c r="C104" s="36" t="s">
        <v>905</v>
      </c>
      <c r="D104" s="117" t="s">
        <v>942</v>
      </c>
      <c r="E104" s="117" t="s">
        <v>943</v>
      </c>
      <c r="F104" s="117" t="s">
        <v>944</v>
      </c>
    </row>
    <row r="105" spans="1:6" x14ac:dyDescent="0.2">
      <c r="A105" s="36" t="s">
        <v>195</v>
      </c>
      <c r="B105" s="36" t="str">
        <f t="shared" si="3"/>
        <v>Niveaux de vision
-</v>
      </c>
      <c r="C105" s="36" t="s">
        <v>894</v>
      </c>
      <c r="D105" s="117" t="s">
        <v>989</v>
      </c>
      <c r="E105" s="117" t="s">
        <v>945</v>
      </c>
      <c r="F105" s="117" t="s">
        <v>946</v>
      </c>
    </row>
    <row r="106" spans="1:6" x14ac:dyDescent="0.2">
      <c r="A106" s="36" t="s">
        <v>197</v>
      </c>
      <c r="B106" s="36" t="str">
        <f t="shared" si="3"/>
        <v>Résultat
-</v>
      </c>
      <c r="C106" s="117" t="s">
        <v>952</v>
      </c>
      <c r="D106" s="117" t="s">
        <v>953</v>
      </c>
      <c r="E106" s="234" t="s">
        <v>954</v>
      </c>
      <c r="F106" s="117" t="s">
        <v>955</v>
      </c>
    </row>
    <row r="107" spans="1:6" x14ac:dyDescent="0.2">
      <c r="A107" s="36" t="s">
        <v>198</v>
      </c>
      <c r="B107" s="36" t="str">
        <f t="shared" si="3"/>
        <v>Résultat
Pt.</v>
      </c>
      <c r="C107" s="117" t="s">
        <v>979</v>
      </c>
      <c r="D107" s="117" t="s">
        <v>980</v>
      </c>
      <c r="E107" s="234" t="s">
        <v>981</v>
      </c>
      <c r="F107" s="117" t="s">
        <v>982</v>
      </c>
    </row>
    <row r="108" spans="1:6" x14ac:dyDescent="0.2">
      <c r="A108" s="36" t="s">
        <v>570</v>
      </c>
      <c r="B108" s="36" t="str">
        <f t="shared" si="3"/>
        <v>Résultats</v>
      </c>
      <c r="C108" s="36" t="s">
        <v>124</v>
      </c>
      <c r="D108" s="36" t="s">
        <v>270</v>
      </c>
      <c r="E108" s="234" t="s">
        <v>379</v>
      </c>
      <c r="F108" s="117" t="s">
        <v>423</v>
      </c>
    </row>
    <row r="109" spans="1:6" x14ac:dyDescent="0.2">
      <c r="A109" s="36" t="s">
        <v>974</v>
      </c>
      <c r="B109" s="36" t="str">
        <f t="shared" si="3"/>
        <v>Résultats de cette feuille</v>
      </c>
      <c r="C109" s="36" t="s">
        <v>608</v>
      </c>
      <c r="D109" s="36" t="s">
        <v>561</v>
      </c>
      <c r="E109" s="234" t="s">
        <v>718</v>
      </c>
      <c r="F109" s="117" t="s">
        <v>562</v>
      </c>
    </row>
    <row r="110" spans="1:6" x14ac:dyDescent="0.2">
      <c r="A110" s="36" t="s">
        <v>971</v>
      </c>
      <c r="B110" s="36" t="str">
        <f t="shared" si="3"/>
        <v>Report des autres feuilles</v>
      </c>
      <c r="C110" s="36" t="s">
        <v>609</v>
      </c>
      <c r="D110" s="36" t="s">
        <v>552</v>
      </c>
      <c r="E110" s="234" t="s">
        <v>719</v>
      </c>
      <c r="F110" s="117" t="s">
        <v>553</v>
      </c>
    </row>
    <row r="111" spans="1:6" x14ac:dyDescent="0.2">
      <c r="A111" s="36" t="s">
        <v>975</v>
      </c>
      <c r="B111" s="36" t="str">
        <f t="shared" si="3"/>
        <v>Résultats globales</v>
      </c>
      <c r="C111" s="36" t="s">
        <v>566</v>
      </c>
      <c r="D111" s="36" t="s">
        <v>567</v>
      </c>
      <c r="E111" s="234" t="s">
        <v>568</v>
      </c>
      <c r="F111" s="117" t="s">
        <v>569</v>
      </c>
    </row>
    <row r="112" spans="1:6" x14ac:dyDescent="0.2">
      <c r="A112" s="36" t="s">
        <v>574</v>
      </c>
      <c r="B112" s="36" t="str">
        <f t="shared" si="3"/>
        <v>Déscription</v>
      </c>
      <c r="C112" s="36" t="s">
        <v>75</v>
      </c>
      <c r="D112" s="36" t="s">
        <v>563</v>
      </c>
      <c r="E112" s="234" t="s">
        <v>564</v>
      </c>
      <c r="F112" s="117" t="s">
        <v>565</v>
      </c>
    </row>
    <row r="113" spans="1:6" x14ac:dyDescent="0.2">
      <c r="A113" s="36" t="s">
        <v>976</v>
      </c>
      <c r="B113" s="36" t="str">
        <f t="shared" si="3"/>
        <v>Surface nette</v>
      </c>
      <c r="C113" s="117" t="s">
        <v>846</v>
      </c>
      <c r="D113" s="117" t="s">
        <v>555</v>
      </c>
      <c r="E113" s="234" t="s">
        <v>847</v>
      </c>
      <c r="F113" s="117" t="s">
        <v>554</v>
      </c>
    </row>
    <row r="114" spans="1:6" x14ac:dyDescent="0.2">
      <c r="A114" s="36" t="s">
        <v>977</v>
      </c>
      <c r="B114" s="36" t="str">
        <f t="shared" si="3"/>
        <v>Résultat</v>
      </c>
      <c r="C114" s="117" t="s">
        <v>556</v>
      </c>
      <c r="D114" s="117" t="s">
        <v>557</v>
      </c>
      <c r="E114" s="234" t="s">
        <v>558</v>
      </c>
      <c r="F114" s="117" t="s">
        <v>559</v>
      </c>
    </row>
    <row r="115" spans="1:6" x14ac:dyDescent="0.2">
      <c r="A115" s="36" t="s">
        <v>972</v>
      </c>
      <c r="B115" s="36" t="str">
        <f t="shared" si="3"/>
        <v>Surface nette</v>
      </c>
      <c r="C115" s="117" t="s">
        <v>846</v>
      </c>
      <c r="D115" s="117" t="s">
        <v>555</v>
      </c>
      <c r="E115" s="234" t="s">
        <v>847</v>
      </c>
      <c r="F115" s="117" t="s">
        <v>554</v>
      </c>
    </row>
    <row r="116" spans="1:6" x14ac:dyDescent="0.2">
      <c r="A116" s="36" t="s">
        <v>973</v>
      </c>
      <c r="B116" s="36" t="str">
        <f t="shared" si="3"/>
        <v>Surface nette</v>
      </c>
      <c r="C116" s="117" t="s">
        <v>846</v>
      </c>
      <c r="D116" s="117" t="s">
        <v>555</v>
      </c>
      <c r="E116" s="234" t="s">
        <v>847</v>
      </c>
      <c r="F116" s="117" t="s">
        <v>554</v>
      </c>
    </row>
    <row r="117" spans="1:6" x14ac:dyDescent="0.2">
      <c r="A117" s="36" t="s">
        <v>575</v>
      </c>
      <c r="B117" s="36" t="str">
        <f t="shared" si="3"/>
        <v>Résultat</v>
      </c>
      <c r="C117" s="117" t="s">
        <v>556</v>
      </c>
      <c r="D117" s="117" t="s">
        <v>557</v>
      </c>
      <c r="E117" s="234" t="s">
        <v>558</v>
      </c>
      <c r="F117" s="117" t="s">
        <v>559</v>
      </c>
    </row>
    <row r="118" spans="1:6" x14ac:dyDescent="0.2">
      <c r="A118" s="36" t="s">
        <v>576</v>
      </c>
      <c r="B118" s="36" t="str">
        <f t="shared" si="3"/>
        <v>Résultat</v>
      </c>
      <c r="C118" s="117" t="s">
        <v>556</v>
      </c>
      <c r="D118" s="117" t="s">
        <v>557</v>
      </c>
      <c r="E118" s="234" t="s">
        <v>558</v>
      </c>
      <c r="F118" s="117" t="s">
        <v>559</v>
      </c>
    </row>
    <row r="119" spans="1:6" x14ac:dyDescent="0.2">
      <c r="A119" s="36" t="s">
        <v>581</v>
      </c>
      <c r="B119" s="36" t="str">
        <f t="shared" si="3"/>
        <v>Qualité de la vue (dans toutes les locaux)</v>
      </c>
      <c r="C119" s="36" t="s">
        <v>948</v>
      </c>
      <c r="D119" s="36" t="s">
        <v>947</v>
      </c>
      <c r="E119" s="234" t="s">
        <v>949</v>
      </c>
      <c r="F119" s="36" t="s">
        <v>950</v>
      </c>
    </row>
    <row r="120" spans="1:6" x14ac:dyDescent="0.2">
      <c r="A120" s="36" t="s">
        <v>582</v>
      </c>
      <c r="B120" s="36" t="str">
        <f t="shared" si="3"/>
        <v xml:space="preserve">Part de surface avec un résultat insuffisant (max. </v>
      </c>
      <c r="C120" s="36" t="s">
        <v>210</v>
      </c>
      <c r="D120" s="36" t="s">
        <v>272</v>
      </c>
      <c r="E120" s="234" t="s">
        <v>751</v>
      </c>
      <c r="F120" s="36" t="s">
        <v>752</v>
      </c>
    </row>
    <row r="121" spans="1:6" x14ac:dyDescent="0.2">
      <c r="A121" s="36" t="s">
        <v>583</v>
      </c>
      <c r="B121" s="36" t="str">
        <f t="shared" si="3"/>
        <v>Les exigences de Minergie-Eco sont de (au total)</v>
      </c>
      <c r="C121" s="36" t="s">
        <v>134</v>
      </c>
      <c r="D121" s="36" t="s">
        <v>380</v>
      </c>
      <c r="E121" s="234" t="s">
        <v>381</v>
      </c>
      <c r="F121" s="36" t="s">
        <v>442</v>
      </c>
    </row>
    <row r="123" spans="1:6" x14ac:dyDescent="0.2">
      <c r="A123" s="55" t="s">
        <v>220</v>
      </c>
      <c r="B123" s="55"/>
      <c r="C123" s="55"/>
      <c r="D123" s="55"/>
      <c r="E123" s="55"/>
      <c r="F123" s="55"/>
    </row>
    <row r="124" spans="1:6" x14ac:dyDescent="0.2">
      <c r="A124" s="55" t="s">
        <v>167</v>
      </c>
      <c r="B124" s="55" t="s">
        <v>168</v>
      </c>
      <c r="C124" s="55" t="str">
        <f>C$4</f>
        <v>Deutsch</v>
      </c>
      <c r="D124" s="55" t="str">
        <f>D$4</f>
        <v>Francais</v>
      </c>
      <c r="E124" s="55" t="str">
        <f>E$4</f>
        <v>Italiano</v>
      </c>
      <c r="F124" s="55" t="str">
        <f>F$4</f>
        <v>English</v>
      </c>
    </row>
    <row r="125" spans="1:6" x14ac:dyDescent="0.2">
      <c r="A125" s="36" t="s">
        <v>171</v>
      </c>
      <c r="B125" s="36" t="str">
        <f t="shared" ref="B125:B143" si="4">INDEX($C125:$F125,1,MATCH(Sprachwahl,ListSprache,0))</f>
        <v>Liste de questions dans le cas d'une rénovation</v>
      </c>
      <c r="C125" s="36" t="s">
        <v>221</v>
      </c>
      <c r="D125" s="36" t="s">
        <v>273</v>
      </c>
      <c r="E125" s="39" t="s">
        <v>424</v>
      </c>
      <c r="F125" s="36" t="s">
        <v>443</v>
      </c>
    </row>
    <row r="126" spans="1:6" x14ac:dyDescent="0.2">
      <c r="A126" s="36" t="s">
        <v>170</v>
      </c>
      <c r="B126" s="36" t="str">
        <f t="shared" si="4"/>
        <v>Quéstions</v>
      </c>
      <c r="C126" s="36" t="s">
        <v>51</v>
      </c>
      <c r="D126" s="36" t="s">
        <v>274</v>
      </c>
      <c r="E126" s="39" t="s">
        <v>425</v>
      </c>
      <c r="F126" s="36" t="s">
        <v>444</v>
      </c>
    </row>
    <row r="127" spans="1:6" x14ac:dyDescent="0.2">
      <c r="A127" s="36" t="s">
        <v>225</v>
      </c>
      <c r="B127" s="36" t="str">
        <f t="shared" si="4"/>
        <v>Réponse</v>
      </c>
      <c r="C127" s="36" t="s">
        <v>52</v>
      </c>
      <c r="D127" s="36" t="s">
        <v>275</v>
      </c>
      <c r="E127" s="39" t="s">
        <v>426</v>
      </c>
      <c r="F127" s="36" t="s">
        <v>445</v>
      </c>
    </row>
    <row r="128" spans="1:6" x14ac:dyDescent="0.2">
      <c r="A128" s="36" t="s">
        <v>172</v>
      </c>
      <c r="B128" s="36" t="str">
        <f t="shared" si="4"/>
        <v>Les ouvertures des fenêtres sont-elles maintenues ou augmentées?</v>
      </c>
      <c r="C128" s="36" t="s">
        <v>55</v>
      </c>
      <c r="D128" s="36" t="s">
        <v>276</v>
      </c>
      <c r="E128" s="39" t="s">
        <v>427</v>
      </c>
      <c r="F128" s="36" t="s">
        <v>446</v>
      </c>
    </row>
    <row r="129" spans="1:6" x14ac:dyDescent="0.2">
      <c r="A129" s="36" t="s">
        <v>226</v>
      </c>
      <c r="B129" s="36" t="str">
        <f t="shared" si="4"/>
        <v>Les surfaces de vitrage sont-elles maintenues ou augmentées?</v>
      </c>
      <c r="C129" s="36" t="s">
        <v>56</v>
      </c>
      <c r="D129" s="36" t="s">
        <v>277</v>
      </c>
      <c r="E129" s="39" t="s">
        <v>428</v>
      </c>
      <c r="F129" s="36" t="s">
        <v>447</v>
      </c>
    </row>
    <row r="130" spans="1:6" x14ac:dyDescent="0.2">
      <c r="A130" s="36" t="s">
        <v>227</v>
      </c>
      <c r="B130" s="36" t="str">
        <f t="shared" si="4"/>
        <v>A-t-on prêté attention, lors du choix du vitrage, à choisir une valeur de transmission lumineuse élevée?</v>
      </c>
      <c r="C130" s="36" t="s">
        <v>57</v>
      </c>
      <c r="D130" s="36" t="s">
        <v>278</v>
      </c>
      <c r="E130" s="39" t="s">
        <v>429</v>
      </c>
      <c r="F130" s="36" t="s">
        <v>448</v>
      </c>
    </row>
    <row r="131" spans="1:6" x14ac:dyDescent="0.2">
      <c r="A131" s="36" t="s">
        <v>174</v>
      </c>
      <c r="B131" s="36" t="str">
        <f t="shared" si="4"/>
        <v>Pas d'éléments (p.ex, les balcons, les avant-toits) construits sur la façade qui diminuent la lumière du jour?</v>
      </c>
      <c r="C131" s="36" t="s">
        <v>60</v>
      </c>
      <c r="D131" s="36" t="s">
        <v>279</v>
      </c>
      <c r="E131" s="39" t="s">
        <v>882</v>
      </c>
      <c r="F131" s="36" t="s">
        <v>449</v>
      </c>
    </row>
    <row r="132" spans="1:6" x14ac:dyDescent="0.2">
      <c r="A132" s="36" t="s">
        <v>228</v>
      </c>
      <c r="B132" s="36" t="str">
        <f t="shared" si="4"/>
        <v xml:space="preserve">Les pièces (au moins les plafonds et les murs) ont-elles été peintes principalement avec des couleurs claires? </v>
      </c>
      <c r="C132" s="36" t="s">
        <v>58</v>
      </c>
      <c r="D132" s="36" t="s">
        <v>280</v>
      </c>
      <c r="E132" s="39" t="s">
        <v>430</v>
      </c>
      <c r="F132" s="36" t="s">
        <v>450</v>
      </c>
    </row>
    <row r="133" spans="1:6" x14ac:dyDescent="0.2">
      <c r="A133" s="36" t="s">
        <v>176</v>
      </c>
      <c r="B133" s="36" t="str">
        <f t="shared" si="4"/>
        <v>Compte-rendu</v>
      </c>
      <c r="C133" s="36" t="s">
        <v>1</v>
      </c>
      <c r="D133" s="36" t="s">
        <v>281</v>
      </c>
      <c r="E133" s="39" t="s">
        <v>365</v>
      </c>
      <c r="F133" s="36" t="s">
        <v>451</v>
      </c>
    </row>
    <row r="134" spans="1:6" x14ac:dyDescent="0.2">
      <c r="A134" s="36" t="s">
        <v>229</v>
      </c>
      <c r="B134" s="36" t="str">
        <f t="shared" si="4"/>
        <v>CET ONGLET NE DOIT ÊTRE REMPLI QUE DANS LE CAS D’UNE RÉNOVATION</v>
      </c>
      <c r="C134" s="36" t="s">
        <v>222</v>
      </c>
      <c r="D134" s="36" t="s">
        <v>282</v>
      </c>
      <c r="E134" s="39" t="s">
        <v>431</v>
      </c>
      <c r="F134" s="36" t="s">
        <v>452</v>
      </c>
    </row>
    <row r="135" spans="1:6" x14ac:dyDescent="0.2">
      <c r="A135" s="36" t="s">
        <v>229</v>
      </c>
      <c r="B135" s="36" t="str">
        <f t="shared" si="4"/>
        <v>Les exigences du label MINERGI-ECO pour la rénovation sont remplies. Il est considéré automatiquement un degré de réalisation de lumière du jour de 50% (suffisant).</v>
      </c>
      <c r="C135" s="36" t="s">
        <v>223</v>
      </c>
      <c r="D135" s="36" t="s">
        <v>283</v>
      </c>
      <c r="E135" s="39" t="s">
        <v>432</v>
      </c>
      <c r="F135" s="36" t="s">
        <v>454</v>
      </c>
    </row>
    <row r="136" spans="1:6" x14ac:dyDescent="0.2">
      <c r="A136" s="36" t="s">
        <v>229</v>
      </c>
      <c r="B136" s="36" t="str">
        <f t="shared" si="4"/>
        <v>Veuillez remplir la feuille 'Lumière du jour' pour l'état après rénovation et déterminer la catégorie de bâtiment qui correspond le mieux à votre projet:</v>
      </c>
      <c r="C136" s="36" t="s">
        <v>224</v>
      </c>
      <c r="D136" s="36" t="s">
        <v>284</v>
      </c>
      <c r="E136" s="39" t="s">
        <v>433</v>
      </c>
      <c r="F136" s="36" t="s">
        <v>453</v>
      </c>
    </row>
    <row r="137" spans="1:6" x14ac:dyDescent="0.2">
      <c r="A137" s="36" t="s">
        <v>230</v>
      </c>
      <c r="B137" s="36" t="str">
        <f t="shared" si="4"/>
        <v>Catégorie de bâtiments (cliquez le bouton)</v>
      </c>
      <c r="C137" s="36" t="s">
        <v>848</v>
      </c>
      <c r="D137" s="36" t="s">
        <v>849</v>
      </c>
      <c r="E137" s="39" t="s">
        <v>851</v>
      </c>
      <c r="F137" s="36" t="s">
        <v>850</v>
      </c>
    </row>
    <row r="138" spans="1:6" x14ac:dyDescent="0.2">
      <c r="A138" s="36" t="s">
        <v>178</v>
      </c>
      <c r="B138" s="36" t="str">
        <f t="shared" si="4"/>
        <v>Habitat</v>
      </c>
      <c r="C138" s="36" t="s">
        <v>32</v>
      </c>
      <c r="D138" s="36" t="s">
        <v>285</v>
      </c>
      <c r="E138" s="39" t="s">
        <v>434</v>
      </c>
      <c r="F138" s="36" t="s">
        <v>455</v>
      </c>
    </row>
    <row r="139" spans="1:6" x14ac:dyDescent="0.2">
      <c r="A139" s="36" t="s">
        <v>235</v>
      </c>
      <c r="B139" s="36" t="str">
        <f t="shared" si="4"/>
        <v>Administration</v>
      </c>
      <c r="C139" s="36" t="s">
        <v>59</v>
      </c>
      <c r="D139" s="36" t="s">
        <v>286</v>
      </c>
      <c r="E139" s="39" t="s">
        <v>435</v>
      </c>
      <c r="F139" s="36" t="s">
        <v>456</v>
      </c>
    </row>
    <row r="140" spans="1:6" x14ac:dyDescent="0.2">
      <c r="A140" s="36" t="s">
        <v>236</v>
      </c>
      <c r="B140" s="36" t="str">
        <f t="shared" si="4"/>
        <v>École</v>
      </c>
      <c r="C140" s="36" t="s">
        <v>15</v>
      </c>
      <c r="D140" s="36" t="s">
        <v>287</v>
      </c>
      <c r="E140" s="39" t="s">
        <v>436</v>
      </c>
      <c r="F140" s="36" t="s">
        <v>457</v>
      </c>
    </row>
    <row r="141" spans="1:6" x14ac:dyDescent="0.2">
      <c r="A141" s="36" t="s">
        <v>237</v>
      </c>
      <c r="B141" s="36" t="str">
        <f t="shared" si="4"/>
        <v>Bâtiments avec une faible proportion de fenêtres</v>
      </c>
      <c r="C141" s="36" t="s">
        <v>61</v>
      </c>
      <c r="D141" s="36" t="s">
        <v>288</v>
      </c>
      <c r="E141" s="39" t="s">
        <v>437</v>
      </c>
      <c r="F141" s="36" t="s">
        <v>458</v>
      </c>
    </row>
    <row r="142" spans="1:6" x14ac:dyDescent="0.2">
      <c r="A142" s="36" t="s">
        <v>238</v>
      </c>
      <c r="B142" s="36" t="str">
        <f t="shared" si="4"/>
        <v>Bâtiments avec proportion moyenne de fenêtres</v>
      </c>
      <c r="C142" s="36" t="s">
        <v>62</v>
      </c>
      <c r="D142" s="36" t="s">
        <v>289</v>
      </c>
      <c r="E142" s="39" t="s">
        <v>438</v>
      </c>
      <c r="F142" s="36" t="s">
        <v>459</v>
      </c>
    </row>
    <row r="143" spans="1:6" x14ac:dyDescent="0.2">
      <c r="A143" s="36" t="s">
        <v>239</v>
      </c>
      <c r="B143" s="36" t="str">
        <f t="shared" si="4"/>
        <v>Bâtiment avec une proportion élevée de fenêtres</v>
      </c>
      <c r="C143" s="36" t="s">
        <v>63</v>
      </c>
      <c r="D143" s="36" t="s">
        <v>290</v>
      </c>
      <c r="E143" s="39" t="s">
        <v>439</v>
      </c>
      <c r="F143" s="36" t="s">
        <v>460</v>
      </c>
    </row>
    <row r="145" spans="1:6" x14ac:dyDescent="0.2">
      <c r="A145" s="55" t="s">
        <v>218</v>
      </c>
      <c r="B145" s="55"/>
      <c r="C145" s="55"/>
      <c r="D145" s="55"/>
      <c r="E145" s="55"/>
      <c r="F145" s="55"/>
    </row>
    <row r="146" spans="1:6" x14ac:dyDescent="0.2">
      <c r="A146" s="55" t="s">
        <v>167</v>
      </c>
      <c r="B146" s="55" t="s">
        <v>168</v>
      </c>
      <c r="C146" s="55" t="str">
        <f>C$4</f>
        <v>Deutsch</v>
      </c>
      <c r="D146" s="55" t="str">
        <f>D$4</f>
        <v>Francais</v>
      </c>
      <c r="E146" s="55" t="str">
        <f>E$4</f>
        <v>Italiano</v>
      </c>
      <c r="F146" s="55" t="str">
        <f>F$4</f>
        <v>English</v>
      </c>
    </row>
    <row r="147" spans="1:6" x14ac:dyDescent="0.2">
      <c r="A147" s="36" t="s">
        <v>88</v>
      </c>
      <c r="B147" s="36" t="str">
        <f t="shared" ref="B147:B180" si="5">INDEX($C147:$F147,1,MATCH(Sprachwahl,ListSprache,0))</f>
        <v>Halle d'exposition</v>
      </c>
      <c r="C147" s="24" t="s">
        <v>17</v>
      </c>
      <c r="D147" s="38" t="s">
        <v>309</v>
      </c>
      <c r="E147" s="119" t="s">
        <v>481</v>
      </c>
      <c r="F147" s="36" t="s">
        <v>502</v>
      </c>
    </row>
    <row r="148" spans="1:6" x14ac:dyDescent="0.2">
      <c r="B148" s="36" t="str">
        <f t="shared" si="5"/>
        <v>Locaux médicaux</v>
      </c>
      <c r="C148" s="38" t="s">
        <v>484</v>
      </c>
      <c r="D148" s="21" t="s">
        <v>310</v>
      </c>
      <c r="E148" s="120" t="s">
        <v>721</v>
      </c>
      <c r="F148" s="36" t="s">
        <v>503</v>
      </c>
    </row>
    <row r="149" spans="1:6" x14ac:dyDescent="0.2">
      <c r="B149" s="36" t="str">
        <f t="shared" si="5"/>
        <v>Chambre d'hôpital</v>
      </c>
      <c r="C149" s="38" t="s">
        <v>304</v>
      </c>
      <c r="D149" s="21" t="s">
        <v>303</v>
      </c>
      <c r="E149" s="120" t="s">
        <v>482</v>
      </c>
      <c r="F149" s="36" t="s">
        <v>654</v>
      </c>
    </row>
    <row r="150" spans="1:6" x14ac:dyDescent="0.2">
      <c r="B150" s="36" t="str">
        <f t="shared" si="5"/>
        <v>Bibliothèque</v>
      </c>
      <c r="C150" s="38" t="s">
        <v>92</v>
      </c>
      <c r="D150" s="38" t="s">
        <v>307</v>
      </c>
      <c r="E150" s="120" t="s">
        <v>470</v>
      </c>
      <c r="F150" s="36" t="s">
        <v>504</v>
      </c>
    </row>
    <row r="151" spans="1:6" x14ac:dyDescent="0.2">
      <c r="B151" s="36" t="str">
        <f t="shared" si="5"/>
        <v>Bureau individuel, collectif</v>
      </c>
      <c r="C151" s="38" t="s">
        <v>89</v>
      </c>
      <c r="D151" s="38" t="s">
        <v>306</v>
      </c>
      <c r="E151" s="119" t="s">
        <v>464</v>
      </c>
      <c r="F151" s="36" t="s">
        <v>456</v>
      </c>
    </row>
    <row r="152" spans="1:6" x14ac:dyDescent="0.2">
      <c r="B152" s="36" t="str">
        <f t="shared" si="5"/>
        <v>Magasin spécialisé</v>
      </c>
      <c r="C152" s="38" t="s">
        <v>95</v>
      </c>
      <c r="D152" s="89" t="s">
        <v>322</v>
      </c>
      <c r="E152" s="121" t="s">
        <v>489</v>
      </c>
      <c r="F152" s="36" t="s">
        <v>655</v>
      </c>
    </row>
    <row r="153" spans="1:6" x14ac:dyDescent="0.2">
      <c r="B153" s="36" t="str">
        <f t="shared" si="5"/>
        <v>Salle de fitness</v>
      </c>
      <c r="C153" s="21" t="s">
        <v>13</v>
      </c>
      <c r="D153" s="21" t="s">
        <v>311</v>
      </c>
      <c r="E153" s="121" t="s">
        <v>488</v>
      </c>
      <c r="F153" s="36" t="s">
        <v>505</v>
      </c>
    </row>
    <row r="154" spans="1:6" x14ac:dyDescent="0.2">
      <c r="B154" s="36" t="str">
        <f t="shared" si="5"/>
        <v>Bureau paysagé</v>
      </c>
      <c r="C154" s="38" t="s">
        <v>8</v>
      </c>
      <c r="D154" s="38" t="s">
        <v>312</v>
      </c>
      <c r="E154" s="119" t="s">
        <v>465</v>
      </c>
      <c r="F154" s="36" t="s">
        <v>506</v>
      </c>
    </row>
    <row r="155" spans="1:6" x14ac:dyDescent="0.2">
      <c r="B155" s="36" t="str">
        <f t="shared" si="5"/>
        <v>Auditoire</v>
      </c>
      <c r="C155" s="38" t="s">
        <v>0</v>
      </c>
      <c r="D155" s="38" t="s">
        <v>313</v>
      </c>
      <c r="E155" s="119" t="s">
        <v>471</v>
      </c>
      <c r="F155" s="36" t="s">
        <v>507</v>
      </c>
    </row>
    <row r="156" spans="1:6" x14ac:dyDescent="0.2">
      <c r="B156" s="36" t="str">
        <f t="shared" si="5"/>
        <v>Réception, zone d'accueil</v>
      </c>
      <c r="C156" s="37" t="s">
        <v>14</v>
      </c>
      <c r="D156" s="37" t="s">
        <v>305</v>
      </c>
      <c r="E156" s="122" t="s">
        <v>462</v>
      </c>
      <c r="F156" s="36" t="s">
        <v>508</v>
      </c>
    </row>
    <row r="157" spans="1:6" x14ac:dyDescent="0.2">
      <c r="B157" s="36" t="str">
        <f t="shared" si="5"/>
        <v>Chambre d'hôtel</v>
      </c>
      <c r="C157" s="37" t="s">
        <v>31</v>
      </c>
      <c r="D157" s="37" t="s">
        <v>299</v>
      </c>
      <c r="E157" s="122" t="s">
        <v>463</v>
      </c>
      <c r="F157" s="36" t="s">
        <v>509</v>
      </c>
    </row>
    <row r="158" spans="1:6" x14ac:dyDescent="0.2">
      <c r="B158" s="36" t="str">
        <f t="shared" si="5"/>
        <v>Cuisine de restaurant self-service</v>
      </c>
      <c r="C158" s="24" t="s">
        <v>29</v>
      </c>
      <c r="D158" s="38" t="s">
        <v>300</v>
      </c>
      <c r="E158" s="119" t="s">
        <v>478</v>
      </c>
      <c r="F158" s="36" t="s">
        <v>510</v>
      </c>
    </row>
    <row r="159" spans="1:6" x14ac:dyDescent="0.2">
      <c r="B159" s="36" t="str">
        <f t="shared" si="5"/>
        <v>Cuisine de restaurant</v>
      </c>
      <c r="C159" s="24" t="s">
        <v>28</v>
      </c>
      <c r="D159" s="38" t="s">
        <v>301</v>
      </c>
      <c r="E159" s="119" t="s">
        <v>477</v>
      </c>
      <c r="F159" s="36" t="s">
        <v>511</v>
      </c>
    </row>
    <row r="160" spans="1:6" x14ac:dyDescent="0.2">
      <c r="B160" s="36" t="str">
        <f t="shared" si="5"/>
        <v>Cuisine, cuisine d'étage</v>
      </c>
      <c r="C160" s="27" t="s">
        <v>98</v>
      </c>
      <c r="D160" s="89" t="s">
        <v>326</v>
      </c>
      <c r="E160" s="121" t="s">
        <v>490</v>
      </c>
      <c r="F160" s="36" t="s">
        <v>512</v>
      </c>
    </row>
    <row r="161" spans="2:6" x14ac:dyDescent="0.2">
      <c r="B161" s="36" t="str">
        <f t="shared" si="5"/>
        <v>Laboratoire</v>
      </c>
      <c r="C161" s="27" t="s">
        <v>97</v>
      </c>
      <c r="D161" s="89" t="s">
        <v>325</v>
      </c>
      <c r="E161" s="121" t="s">
        <v>487</v>
      </c>
      <c r="F161" s="36" t="s">
        <v>513</v>
      </c>
    </row>
    <row r="162" spans="2:6" x14ac:dyDescent="0.2">
      <c r="B162" s="36" t="str">
        <f t="shared" si="5"/>
        <v>Magasin d'alimentation</v>
      </c>
      <c r="C162" s="38" t="s">
        <v>94</v>
      </c>
      <c r="D162" s="89" t="s">
        <v>321</v>
      </c>
      <c r="E162" s="121" t="s">
        <v>473</v>
      </c>
      <c r="F162" s="36" t="s">
        <v>514</v>
      </c>
    </row>
    <row r="163" spans="2:6" x14ac:dyDescent="0.2">
      <c r="B163" s="36" t="str">
        <f t="shared" si="5"/>
        <v>Salle des maîtres/ lieu de séjour</v>
      </c>
      <c r="C163" s="38" t="s">
        <v>91</v>
      </c>
      <c r="D163" s="21" t="s">
        <v>320</v>
      </c>
      <c r="E163" s="120" t="s">
        <v>468</v>
      </c>
      <c r="F163" s="36" t="s">
        <v>515</v>
      </c>
    </row>
    <row r="164" spans="2:6" x14ac:dyDescent="0.2">
      <c r="B164" s="36" t="str">
        <f t="shared" si="5"/>
        <v>Salle polyvalente</v>
      </c>
      <c r="C164" s="24" t="s">
        <v>16</v>
      </c>
      <c r="D164" s="89" t="s">
        <v>323</v>
      </c>
      <c r="E164" s="119" t="s">
        <v>480</v>
      </c>
      <c r="F164" s="36" t="s">
        <v>656</v>
      </c>
    </row>
    <row r="165" spans="2:6" x14ac:dyDescent="0.2">
      <c r="B165" s="36" t="str">
        <f t="shared" si="5"/>
        <v>Production (travail fin)</v>
      </c>
      <c r="C165" s="21" t="s">
        <v>20</v>
      </c>
      <c r="D165" s="21" t="s">
        <v>314</v>
      </c>
      <c r="E165" s="120" t="s">
        <v>486</v>
      </c>
      <c r="F165" s="36" t="s">
        <v>516</v>
      </c>
    </row>
    <row r="166" spans="2:6" x14ac:dyDescent="0.2">
      <c r="B166" s="36" t="str">
        <f t="shared" si="5"/>
        <v>Production (travail lourd)</v>
      </c>
      <c r="C166" s="21" t="s">
        <v>19</v>
      </c>
      <c r="D166" s="21" t="s">
        <v>315</v>
      </c>
      <c r="E166" s="120" t="s">
        <v>485</v>
      </c>
      <c r="F166" s="36" t="s">
        <v>517</v>
      </c>
    </row>
    <row r="167" spans="2:6" x14ac:dyDescent="0.2">
      <c r="B167" s="36" t="str">
        <f t="shared" si="5"/>
        <v>Restaurant</v>
      </c>
      <c r="C167" s="21" t="s">
        <v>11</v>
      </c>
      <c r="D167" s="21" t="s">
        <v>11</v>
      </c>
      <c r="E167" s="121" t="s">
        <v>475</v>
      </c>
      <c r="F167" s="36" t="s">
        <v>11</v>
      </c>
    </row>
    <row r="168" spans="2:6" x14ac:dyDescent="0.2">
      <c r="B168" s="36" t="str">
        <f t="shared" si="5"/>
        <v>Hall des guichets, zone clientèle</v>
      </c>
      <c r="C168" s="38" t="s">
        <v>90</v>
      </c>
      <c r="D168" s="38" t="s">
        <v>316</v>
      </c>
      <c r="E168" s="119" t="s">
        <v>467</v>
      </c>
      <c r="F168" s="36" t="s">
        <v>657</v>
      </c>
    </row>
    <row r="169" spans="2:6" x14ac:dyDescent="0.2">
      <c r="B169" s="36" t="str">
        <f t="shared" si="5"/>
        <v>Salle d'école spéciale</v>
      </c>
      <c r="C169" s="38" t="s">
        <v>93</v>
      </c>
      <c r="D169" s="38" t="s">
        <v>317</v>
      </c>
      <c r="E169" s="119" t="s">
        <v>472</v>
      </c>
      <c r="F169" s="36" t="s">
        <v>658</v>
      </c>
    </row>
    <row r="170" spans="2:6" x14ac:dyDescent="0.2">
      <c r="B170" s="36" t="str">
        <f t="shared" si="5"/>
        <v>Salle d'école</v>
      </c>
      <c r="C170" s="38" t="s">
        <v>10</v>
      </c>
      <c r="D170" s="38" t="s">
        <v>308</v>
      </c>
      <c r="E170" s="119" t="s">
        <v>469</v>
      </c>
      <c r="F170" s="36" t="s">
        <v>518</v>
      </c>
    </row>
    <row r="171" spans="2:6" x14ac:dyDescent="0.2">
      <c r="B171" s="36" t="str">
        <f t="shared" si="5"/>
        <v>Piscine couverte (en surface)</v>
      </c>
      <c r="C171" s="38" t="s">
        <v>1043</v>
      </c>
      <c r="D171" s="38" t="s">
        <v>1053</v>
      </c>
      <c r="E171" s="121" t="s">
        <v>1055</v>
      </c>
      <c r="F171" s="36" t="s">
        <v>1057</v>
      </c>
    </row>
    <row r="172" spans="2:6" x14ac:dyDescent="0.2">
      <c r="B172" s="36" t="str">
        <f t="shared" si="5"/>
        <v>Piscine couverte (souterrain)</v>
      </c>
      <c r="C172" s="38" t="s">
        <v>1046</v>
      </c>
      <c r="D172" s="38" t="s">
        <v>1054</v>
      </c>
      <c r="E172" s="121" t="s">
        <v>1056</v>
      </c>
      <c r="F172" s="36" t="s">
        <v>1058</v>
      </c>
    </row>
    <row r="173" spans="2:6" x14ac:dyDescent="0.2">
      <c r="B173" s="36" t="str">
        <f t="shared" si="5"/>
        <v>Restaurant self-service</v>
      </c>
      <c r="C173" s="21" t="s">
        <v>12</v>
      </c>
      <c r="D173" s="21" t="s">
        <v>302</v>
      </c>
      <c r="E173" s="120" t="s">
        <v>476</v>
      </c>
      <c r="F173" s="36" t="s">
        <v>519</v>
      </c>
    </row>
    <row r="174" spans="2:6" x14ac:dyDescent="0.2">
      <c r="B174" s="36" t="str">
        <f t="shared" si="5"/>
        <v>Salle de réunion</v>
      </c>
      <c r="C174" s="38" t="s">
        <v>9</v>
      </c>
      <c r="D174" s="38" t="s">
        <v>318</v>
      </c>
      <c r="E174" s="119" t="s">
        <v>466</v>
      </c>
      <c r="F174" s="36" t="s">
        <v>520</v>
      </c>
    </row>
    <row r="175" spans="2:6" x14ac:dyDescent="0.2">
      <c r="B175" s="36" t="str">
        <f t="shared" si="5"/>
        <v>Bureau de service hospitalier</v>
      </c>
      <c r="C175" s="21" t="s">
        <v>18</v>
      </c>
      <c r="D175" s="21" t="s">
        <v>319</v>
      </c>
      <c r="E175" s="120" t="s">
        <v>483</v>
      </c>
      <c r="F175" s="36" t="s">
        <v>659</v>
      </c>
    </row>
    <row r="176" spans="2:6" x14ac:dyDescent="0.2">
      <c r="B176" s="36" t="str">
        <f t="shared" si="5"/>
        <v>Salle de gymnastique (en surface)</v>
      </c>
      <c r="C176" s="38" t="s">
        <v>1044</v>
      </c>
      <c r="D176" s="38" t="s">
        <v>1051</v>
      </c>
      <c r="E176" s="121" t="s">
        <v>1052</v>
      </c>
      <c r="F176" s="36" t="s">
        <v>1049</v>
      </c>
    </row>
    <row r="177" spans="1:10" x14ac:dyDescent="0.2">
      <c r="B177" s="36" t="str">
        <f t="shared" si="5"/>
        <v>Salle de gymnastique (souterrain)</v>
      </c>
      <c r="C177" s="38" t="s">
        <v>1045</v>
      </c>
      <c r="D177" s="38" t="s">
        <v>1050</v>
      </c>
      <c r="E177" s="121" t="s">
        <v>1047</v>
      </c>
      <c r="F177" s="36" t="s">
        <v>1048</v>
      </c>
    </row>
    <row r="178" spans="1:10" x14ac:dyDescent="0.2">
      <c r="B178" s="36" t="str">
        <f t="shared" si="5"/>
        <v>Magasin de meubles, bricolage et jardin</v>
      </c>
      <c r="C178" s="38" t="s">
        <v>96</v>
      </c>
      <c r="D178" s="89" t="s">
        <v>324</v>
      </c>
      <c r="E178" s="119" t="s">
        <v>474</v>
      </c>
      <c r="F178" s="36" t="s">
        <v>660</v>
      </c>
    </row>
    <row r="179" spans="1:10" x14ac:dyDescent="0.2">
      <c r="B179" s="36" t="str">
        <f t="shared" si="5"/>
        <v>Salle de spectacle</v>
      </c>
      <c r="C179" s="24" t="s">
        <v>30</v>
      </c>
      <c r="D179" s="89" t="s">
        <v>327</v>
      </c>
      <c r="E179" s="119" t="s">
        <v>479</v>
      </c>
      <c r="F179" s="36" t="s">
        <v>661</v>
      </c>
    </row>
    <row r="180" spans="1:10" x14ac:dyDescent="0.2">
      <c r="B180" s="36" t="str">
        <f t="shared" si="5"/>
        <v>Séjour, chambre à coucher</v>
      </c>
      <c r="C180" s="37" t="s">
        <v>102</v>
      </c>
      <c r="D180" s="37" t="s">
        <v>298</v>
      </c>
      <c r="E180" s="121" t="s">
        <v>461</v>
      </c>
      <c r="F180" s="36" t="s">
        <v>662</v>
      </c>
    </row>
    <row r="182" spans="1:10" x14ac:dyDescent="0.2">
      <c r="A182" s="36" t="s">
        <v>116</v>
      </c>
      <c r="B182" s="36" t="str">
        <f>INDEX($C182:$F182,1,MATCH(Sprachwahl,ListSprache,0))</f>
        <v>clair</v>
      </c>
      <c r="C182" s="27" t="s">
        <v>117</v>
      </c>
      <c r="D182" s="36" t="s">
        <v>328</v>
      </c>
      <c r="E182" s="36" t="s">
        <v>491</v>
      </c>
      <c r="F182" s="36" t="s">
        <v>521</v>
      </c>
    </row>
    <row r="183" spans="1:10" x14ac:dyDescent="0.2">
      <c r="B183" s="36" t="str">
        <f>INDEX($C183:$F183,1,MATCH(Sprachwahl,ListSprache,0))</f>
        <v>normal</v>
      </c>
      <c r="C183" s="27" t="s">
        <v>119</v>
      </c>
      <c r="D183" s="36" t="s">
        <v>21</v>
      </c>
      <c r="E183" s="36" t="s">
        <v>492</v>
      </c>
      <c r="F183" s="36" t="s">
        <v>21</v>
      </c>
    </row>
    <row r="184" spans="1:10" x14ac:dyDescent="0.2">
      <c r="B184" s="36" t="str">
        <f>INDEX($C184:$F184,1,MATCH(Sprachwahl,ListSprache,0))</f>
        <v>sombre</v>
      </c>
      <c r="C184" s="27" t="s">
        <v>118</v>
      </c>
      <c r="D184" s="36" t="s">
        <v>329</v>
      </c>
      <c r="E184" s="36" t="s">
        <v>493</v>
      </c>
      <c r="F184" s="36" t="s">
        <v>522</v>
      </c>
    </row>
    <row r="186" spans="1:10" x14ac:dyDescent="0.2">
      <c r="A186" s="36" t="s">
        <v>73</v>
      </c>
      <c r="B186" s="36" t="str">
        <f>INDEX($C186:$F186,1,MATCH(Sprachwahl,ListSprache,0))</f>
        <v>Lamelles claires avec système de déflexion</v>
      </c>
      <c r="C186" s="27" t="s">
        <v>103</v>
      </c>
      <c r="D186" s="36" t="s">
        <v>332</v>
      </c>
      <c r="E186" s="39" t="s">
        <v>542</v>
      </c>
      <c r="F186" s="36" t="s">
        <v>537</v>
      </c>
      <c r="J186" s="39"/>
    </row>
    <row r="187" spans="1:10" x14ac:dyDescent="0.2">
      <c r="B187" s="36" t="str">
        <f>INDEX($C187:$F187,1,MATCH(Sprachwahl,ListSprache,0))</f>
        <v>Lamelles claires sans système de déflexion</v>
      </c>
      <c r="C187" s="27" t="s">
        <v>104</v>
      </c>
      <c r="D187" s="36" t="s">
        <v>333</v>
      </c>
      <c r="E187" s="39" t="s">
        <v>543</v>
      </c>
      <c r="F187" s="36" t="s">
        <v>538</v>
      </c>
      <c r="J187" s="39"/>
    </row>
    <row r="188" spans="1:10" x14ac:dyDescent="0.2">
      <c r="B188" s="36" t="str">
        <f>INDEX($C188:$F188,1,MATCH(Sprachwahl,ListSprache,0))</f>
        <v>Lamelles moyennement claires ou store en tissu translucide</v>
      </c>
      <c r="C188" s="27" t="s">
        <v>105</v>
      </c>
      <c r="D188" s="36" t="s">
        <v>334</v>
      </c>
      <c r="E188" s="39" t="s">
        <v>722</v>
      </c>
      <c r="F188" s="36" t="s">
        <v>539</v>
      </c>
      <c r="J188" s="39"/>
    </row>
    <row r="189" spans="1:10" x14ac:dyDescent="0.2">
      <c r="B189" s="36" t="str">
        <f>INDEX($C189:$F189,1,MATCH(Sprachwahl,ListSprache,0))</f>
        <v>Lamelles foncées ou store en tissu peu translucide</v>
      </c>
      <c r="C189" s="27" t="s">
        <v>151</v>
      </c>
      <c r="D189" s="36" t="s">
        <v>335</v>
      </c>
      <c r="E189" s="39" t="s">
        <v>723</v>
      </c>
      <c r="F189" s="36" t="s">
        <v>540</v>
      </c>
      <c r="J189" s="39"/>
    </row>
    <row r="190" spans="1:10" x14ac:dyDescent="0.2">
      <c r="B190" s="36" t="str">
        <f>INDEX($C190:$F190,1,MATCH(Sprachwahl,ListSprache,0))</f>
        <v>Store non translucide</v>
      </c>
      <c r="C190" s="27" t="s">
        <v>106</v>
      </c>
      <c r="D190" s="36" t="s">
        <v>336</v>
      </c>
      <c r="E190" s="39" t="s">
        <v>724</v>
      </c>
      <c r="F190" s="36" t="s">
        <v>541</v>
      </c>
      <c r="J190" s="39"/>
    </row>
    <row r="191" spans="1:10" x14ac:dyDescent="0.2">
      <c r="E191" s="39"/>
      <c r="J191" s="39"/>
    </row>
    <row r="192" spans="1:10" x14ac:dyDescent="0.2">
      <c r="A192" s="36" t="s">
        <v>107</v>
      </c>
      <c r="B192" s="36" t="str">
        <f>INDEX($C192:$F192,1,MATCH(Sprachwahl,ListSprache,0))</f>
        <v>Motorisé, automatique et à guidage des lamelles</v>
      </c>
      <c r="C192" s="27" t="s">
        <v>108</v>
      </c>
      <c r="D192" s="36" t="s">
        <v>337</v>
      </c>
      <c r="E192" s="39" t="s">
        <v>725</v>
      </c>
      <c r="F192" s="36" t="s">
        <v>533</v>
      </c>
      <c r="J192" s="39"/>
    </row>
    <row r="193" spans="1:10" x14ac:dyDescent="0.2">
      <c r="B193" s="36" t="str">
        <f>INDEX($C193:$F193,1,MATCH(Sprachwahl,ListSprache,0))</f>
        <v>Motorisé, automatique, tenant compte de l'ombragement</v>
      </c>
      <c r="C193" s="27" t="s">
        <v>111</v>
      </c>
      <c r="D193" s="36" t="s">
        <v>338</v>
      </c>
      <c r="E193" s="39" t="s">
        <v>726</v>
      </c>
      <c r="F193" s="36" t="s">
        <v>532</v>
      </c>
      <c r="J193" s="39"/>
    </row>
    <row r="194" spans="1:10" x14ac:dyDescent="0.2">
      <c r="B194" s="36" t="str">
        <f>INDEX($C194:$F194,1,MATCH(Sprachwahl,ListSprache,0))</f>
        <v>Motorisé à commande automatique</v>
      </c>
      <c r="C194" s="27" t="s">
        <v>109</v>
      </c>
      <c r="D194" s="36" t="s">
        <v>339</v>
      </c>
      <c r="E194" s="39" t="s">
        <v>544</v>
      </c>
      <c r="F194" s="36" t="s">
        <v>531</v>
      </c>
      <c r="J194" s="39"/>
    </row>
    <row r="195" spans="1:10" x14ac:dyDescent="0.2">
      <c r="B195" s="36" t="str">
        <f>INDEX($C195:$F195,1,MATCH(Sprachwahl,ListSprache,0))</f>
        <v>Motorisé à actionnement manuel</v>
      </c>
      <c r="C195" s="27" t="s">
        <v>112</v>
      </c>
      <c r="D195" s="36" t="s">
        <v>340</v>
      </c>
      <c r="E195" s="39" t="s">
        <v>727</v>
      </c>
      <c r="F195" s="36" t="s">
        <v>530</v>
      </c>
      <c r="J195" s="39"/>
    </row>
    <row r="196" spans="1:10" x14ac:dyDescent="0.2">
      <c r="B196" s="36" t="str">
        <f>INDEX($C196:$F196,1,MATCH(Sprachwahl,ListSprache,0))</f>
        <v>Manuel</v>
      </c>
      <c r="C196" s="27" t="s">
        <v>110</v>
      </c>
      <c r="D196" s="36" t="s">
        <v>341</v>
      </c>
      <c r="E196" s="39" t="s">
        <v>501</v>
      </c>
      <c r="F196" s="36" t="s">
        <v>523</v>
      </c>
      <c r="J196" s="39"/>
    </row>
    <row r="197" spans="1:10" x14ac:dyDescent="0.2">
      <c r="E197" s="39"/>
      <c r="J197" s="39"/>
    </row>
    <row r="198" spans="1:10" x14ac:dyDescent="0.2">
      <c r="A198" s="36" t="s">
        <v>83</v>
      </c>
      <c r="B198" s="36" t="str">
        <f>INDEX($C198:$F198,1,MATCH(Sprachwahl,ListSprache,0))</f>
        <v>Terrain découvert, pas ou peu d'ombre projetée par des éléments extérieurs</v>
      </c>
      <c r="C198" s="27" t="s">
        <v>84</v>
      </c>
      <c r="D198" s="36" t="s">
        <v>342</v>
      </c>
      <c r="E198" s="39" t="s">
        <v>728</v>
      </c>
      <c r="F198" s="36" t="s">
        <v>536</v>
      </c>
      <c r="J198" s="39"/>
    </row>
    <row r="199" spans="1:10" x14ac:dyDescent="0.2">
      <c r="B199" s="36" t="str">
        <f>INDEX($C199:$F199,1,MATCH(Sprachwahl,ListSprache,0))</f>
        <v>Ombragement moyen, angle d'ombragement entre 15° et 35°</v>
      </c>
      <c r="C199" s="27" t="s">
        <v>85</v>
      </c>
      <c r="D199" s="36" t="s">
        <v>343</v>
      </c>
      <c r="E199" s="39" t="s">
        <v>729</v>
      </c>
      <c r="F199" s="36" t="s">
        <v>535</v>
      </c>
      <c r="J199" s="39"/>
    </row>
    <row r="200" spans="1:10" x14ac:dyDescent="0.2">
      <c r="B200" s="36" t="str">
        <f>INDEX($C200:$F200,1,MATCH(Sprachwahl,ListSprache,0))</f>
        <v>Emplacement en ville, ombragement important</v>
      </c>
      <c r="C200" s="27" t="s">
        <v>86</v>
      </c>
      <c r="D200" s="36" t="s">
        <v>344</v>
      </c>
      <c r="E200" s="39" t="s">
        <v>545</v>
      </c>
      <c r="F200" s="36" t="s">
        <v>534</v>
      </c>
      <c r="J200" s="39"/>
    </row>
    <row r="201" spans="1:10" x14ac:dyDescent="0.2">
      <c r="J201" s="39"/>
    </row>
    <row r="202" spans="1:10" x14ac:dyDescent="0.2">
      <c r="A202" s="36" t="s">
        <v>895</v>
      </c>
      <c r="B202" s="36" t="str">
        <f t="shared" ref="B202:B208" si="6">INDEX($C202:$F202,1,MATCH(Sprachwahl,ListSprache,0))</f>
        <v>Seul paysage</v>
      </c>
      <c r="C202" s="27" t="s">
        <v>899</v>
      </c>
      <c r="D202" s="36" t="s">
        <v>914</v>
      </c>
      <c r="E202" s="36" t="s">
        <v>915</v>
      </c>
      <c r="F202" s="36" t="s">
        <v>909</v>
      </c>
      <c r="J202" s="39"/>
    </row>
    <row r="203" spans="1:10" x14ac:dyDescent="0.2">
      <c r="B203" s="36" t="str">
        <f t="shared" si="6"/>
        <v>Paysage et terre</v>
      </c>
      <c r="C203" s="27" t="s">
        <v>896</v>
      </c>
      <c r="D203" s="36" t="s">
        <v>922</v>
      </c>
      <c r="E203" s="36" t="s">
        <v>918</v>
      </c>
      <c r="F203" s="36" t="s">
        <v>926</v>
      </c>
      <c r="J203" s="39"/>
    </row>
    <row r="204" spans="1:10" x14ac:dyDescent="0.2">
      <c r="B204" s="36" t="str">
        <f t="shared" si="6"/>
        <v>Paysage et ciel</v>
      </c>
      <c r="C204" s="27" t="s">
        <v>897</v>
      </c>
      <c r="D204" s="36" t="s">
        <v>912</v>
      </c>
      <c r="E204" s="36" t="s">
        <v>916</v>
      </c>
      <c r="F204" s="36" t="s">
        <v>910</v>
      </c>
      <c r="J204" s="39"/>
    </row>
    <row r="205" spans="1:10" x14ac:dyDescent="0.2">
      <c r="B205" s="36" t="str">
        <f t="shared" si="6"/>
        <v>Paysage, terre et ciel</v>
      </c>
      <c r="C205" s="27" t="s">
        <v>898</v>
      </c>
      <c r="D205" s="36" t="s">
        <v>923</v>
      </c>
      <c r="E205" s="36" t="s">
        <v>919</v>
      </c>
      <c r="F205" s="36" t="s">
        <v>927</v>
      </c>
      <c r="J205" s="39"/>
    </row>
    <row r="206" spans="1:10" x14ac:dyDescent="0.2">
      <c r="B206" s="36" t="str">
        <f t="shared" si="6"/>
        <v>Seul terre</v>
      </c>
      <c r="C206" s="27" t="s">
        <v>900</v>
      </c>
      <c r="D206" s="36" t="s">
        <v>924</v>
      </c>
      <c r="E206" s="36" t="s">
        <v>920</v>
      </c>
      <c r="F206" s="36" t="s">
        <v>928</v>
      </c>
      <c r="J206" s="39"/>
    </row>
    <row r="207" spans="1:10" x14ac:dyDescent="0.2">
      <c r="B207" s="36" t="str">
        <f t="shared" si="6"/>
        <v>Seul ciel</v>
      </c>
      <c r="C207" s="27" t="s">
        <v>901</v>
      </c>
      <c r="D207" s="36" t="s">
        <v>913</v>
      </c>
      <c r="E207" s="36" t="s">
        <v>917</v>
      </c>
      <c r="F207" s="36" t="s">
        <v>911</v>
      </c>
      <c r="J207" s="39"/>
    </row>
    <row r="208" spans="1:10" x14ac:dyDescent="0.2">
      <c r="B208" s="36" t="str">
        <f t="shared" si="6"/>
        <v>terre et ciel</v>
      </c>
      <c r="C208" s="27" t="s">
        <v>902</v>
      </c>
      <c r="D208" s="36" t="s">
        <v>925</v>
      </c>
      <c r="E208" s="36" t="s">
        <v>921</v>
      </c>
      <c r="F208" s="36" t="s">
        <v>929</v>
      </c>
      <c r="J208" s="39"/>
    </row>
    <row r="209" spans="1:10" x14ac:dyDescent="0.2">
      <c r="J209" s="39"/>
    </row>
    <row r="210" spans="1:10" x14ac:dyDescent="0.2">
      <c r="A210" s="36" t="s">
        <v>957</v>
      </c>
      <c r="B210" s="36" t="str">
        <f>INDEX($C210:$F210,1,MATCH(Sprachwahl,ListSprache,0))</f>
        <v>Haut</v>
      </c>
      <c r="C210" s="36" t="s">
        <v>958</v>
      </c>
      <c r="D210" s="36" t="s">
        <v>965</v>
      </c>
      <c r="E210" s="36" t="s">
        <v>963</v>
      </c>
      <c r="F210" s="36" t="s">
        <v>961</v>
      </c>
      <c r="J210" s="39"/>
    </row>
    <row r="211" spans="1:10" x14ac:dyDescent="0.2">
      <c r="B211" s="36" t="str">
        <f>INDEX($C211:$F211,1,MATCH(Sprachwahl,ListSprache,0))</f>
        <v>Moyenne</v>
      </c>
      <c r="C211" s="36" t="s">
        <v>959</v>
      </c>
      <c r="D211" s="36" t="s">
        <v>966</v>
      </c>
      <c r="E211" s="36" t="s">
        <v>967</v>
      </c>
      <c r="F211" s="36" t="s">
        <v>962</v>
      </c>
      <c r="J211" s="39"/>
    </row>
    <row r="212" spans="1:10" x14ac:dyDescent="0.2">
      <c r="B212" s="36" t="str">
        <f>INDEX($C212:$F212,1,MATCH(Sprachwahl,ListSprache,0))</f>
        <v>Minimum</v>
      </c>
      <c r="C212" s="36" t="s">
        <v>960</v>
      </c>
      <c r="D212" s="36" t="s">
        <v>960</v>
      </c>
      <c r="E212" s="36" t="s">
        <v>964</v>
      </c>
      <c r="F212" s="36" t="s">
        <v>960</v>
      </c>
      <c r="J212" s="39"/>
    </row>
    <row r="213" spans="1:10" x14ac:dyDescent="0.2">
      <c r="B213" s="36" t="str">
        <f>INDEX($C213:$F213,1,MATCH(Sprachwahl,ListSprache,0))</f>
        <v>Insuffisant</v>
      </c>
      <c r="C213" s="36" t="s">
        <v>133</v>
      </c>
      <c r="D213" s="36" t="s">
        <v>970</v>
      </c>
      <c r="E213" s="36" t="s">
        <v>968</v>
      </c>
      <c r="F213" s="36" t="s">
        <v>969</v>
      </c>
      <c r="J213" s="39"/>
    </row>
    <row r="214" spans="1:10" x14ac:dyDescent="0.2">
      <c r="J214" s="39"/>
    </row>
    <row r="215" spans="1:10" x14ac:dyDescent="0.2">
      <c r="A215" s="36" t="s">
        <v>219</v>
      </c>
      <c r="B215" s="36" t="str">
        <f>INDEX($C215:$F215,1,MATCH(Sprachwahl,ListSprache,0))</f>
        <v>sont bien remplies</v>
      </c>
      <c r="C215" s="27" t="s">
        <v>162</v>
      </c>
      <c r="D215" s="36" t="s">
        <v>254</v>
      </c>
      <c r="E215" s="36" t="s">
        <v>495</v>
      </c>
      <c r="F215" s="36" t="s">
        <v>883</v>
      </c>
    </row>
    <row r="216" spans="1:10" x14ac:dyDescent="0.2">
      <c r="B216" s="36" t="str">
        <f>INDEX($C216:$F216,1,MATCH(Sprachwahl,ListSprache,0))</f>
        <v>sont remplies</v>
      </c>
      <c r="C216" s="27" t="s">
        <v>163</v>
      </c>
      <c r="D216" s="36" t="s">
        <v>252</v>
      </c>
      <c r="E216" s="36" t="s">
        <v>496</v>
      </c>
      <c r="F216" s="36" t="s">
        <v>884</v>
      </c>
    </row>
    <row r="217" spans="1:10" x14ac:dyDescent="0.2">
      <c r="B217" s="36" t="str">
        <f>INDEX($C217:$F217,1,MATCH(Sprachwahl,ListSprache,0))</f>
        <v>ne sont pas remplies</v>
      </c>
      <c r="C217" s="27" t="s">
        <v>164</v>
      </c>
      <c r="D217" s="36" t="s">
        <v>253</v>
      </c>
      <c r="E217" s="36" t="s">
        <v>494</v>
      </c>
      <c r="F217" s="36" t="s">
        <v>885</v>
      </c>
    </row>
    <row r="219" spans="1:10" x14ac:dyDescent="0.2">
      <c r="A219" s="36" t="s">
        <v>231</v>
      </c>
      <c r="B219" s="36" t="str">
        <f>INDEX($C219:$F219,1,MATCH(Sprachwahl,ListSprache,0))</f>
        <v>Nouveau bâtiment</v>
      </c>
      <c r="C219" s="36" t="s">
        <v>22</v>
      </c>
      <c r="D219" s="36" t="s">
        <v>330</v>
      </c>
      <c r="E219" s="36" t="s">
        <v>497</v>
      </c>
      <c r="F219" s="36" t="s">
        <v>43</v>
      </c>
    </row>
    <row r="220" spans="1:10" x14ac:dyDescent="0.2">
      <c r="B220" s="36" t="str">
        <f>INDEX($C220:$F220,1,MATCH(Sprachwahl,ListSprache,0))</f>
        <v>Rénovation</v>
      </c>
      <c r="C220" s="36" t="s">
        <v>39</v>
      </c>
      <c r="D220" s="36" t="s">
        <v>331</v>
      </c>
      <c r="E220" s="36" t="s">
        <v>498</v>
      </c>
      <c r="F220" s="36" t="s">
        <v>44</v>
      </c>
    </row>
    <row r="222" spans="1:10" x14ac:dyDescent="0.2">
      <c r="A222" s="36" t="s">
        <v>232</v>
      </c>
      <c r="B222" s="36" t="str">
        <f>INDEX($C222:$F222,1,MATCH(Sprachwahl,ListSprache,0))</f>
        <v>Veuillez remplir en premier la feuille 'Questionnaire_rénovation'</v>
      </c>
      <c r="C222" s="36" t="str">
        <f>"Bitte zuerst Tabelle '"&amp;SheetQuestionaire&amp;"' ausfüllen."</f>
        <v>Bitte zuerst Tabelle 'Questionnaire_rénovation' ausfüllen.</v>
      </c>
      <c r="D222" s="36" t="str">
        <f>"Veuillez remplir en premier la feuille '"&amp;SheetQuestionaire&amp;"'"</f>
        <v>Veuillez remplir en premier la feuille 'Questionnaire_rénovation'</v>
      </c>
      <c r="E222" s="39" t="str">
        <f>"Riempire il foglio '"&amp;SheetQuestionaire&amp;"'"</f>
        <v>Riempire il foglio 'Questionnaire_rénovation'</v>
      </c>
      <c r="F222" s="36" t="str">
        <f>"Please fill out the sheet '"&amp;SheetQuestionaire&amp;"' first"</f>
        <v>Please fill out the sheet 'Questionnaire_rénovation' first</v>
      </c>
    </row>
    <row r="223" spans="1:10" x14ac:dyDescent="0.2">
      <c r="B223" s="36" t="str">
        <f>INDEX($C223:$F223,1,MATCH(Sprachwahl,ListSprache,0))</f>
        <v>Veuillez remplir directement les feuilles 'Fenêtres', 'Lumière_du_jour' et 'Vues'</v>
      </c>
      <c r="C223" s="36" t="str">
        <f>"Bitte direkt Tabellenblätter '"&amp;SheetWindow&amp;"', '"&amp;SheetDaylight&amp;"' und '"&amp;SheetViews&amp;"' ausfüllen"</f>
        <v>Bitte direkt Tabellenblätter 'Fenêtres', 'Lumière_du_jour' und 'Vues' ausfüllen</v>
      </c>
      <c r="D223" s="36" t="str">
        <f>"Veuillez remplir directement les feuilles '"&amp;SheetWindow&amp;"', '"&amp;SheetDaylight&amp;"' et '"&amp;SheetViews&amp;"'"</f>
        <v>Veuillez remplir directement les feuilles 'Fenêtres', 'Lumière_du_jour' et 'Vues'</v>
      </c>
      <c r="E223" s="39" t="str">
        <f>"Riempire le foglie '"&amp;SheetWindow&amp;"', '"&amp;SheetDaylight&amp;"' e '"&amp;SheetViews&amp;"'"</f>
        <v>Riempire le foglie 'Fenêtres', 'Lumière_du_jour' e 'Vues'</v>
      </c>
      <c r="F223" s="36" t="str">
        <f>"Please fill out the sheets '"&amp;SheetWindow&amp;"', '"&amp;SheetDaylight&amp;"' and '"&amp;SheetViews&amp;"'"</f>
        <v>Please fill out the sheets 'Fenêtres', 'Lumière_du_jour' and 'Vues'</v>
      </c>
    </row>
    <row r="225" spans="1:7" x14ac:dyDescent="0.2">
      <c r="A225" s="36" t="s">
        <v>234</v>
      </c>
      <c r="B225" s="36" t="str">
        <f>INDEX($C225:$F225,1,MATCH(Sprachwahl,ListSprache,0))</f>
        <v>Oui</v>
      </c>
      <c r="C225" s="36" t="s">
        <v>54</v>
      </c>
      <c r="D225" s="36" t="s">
        <v>354</v>
      </c>
      <c r="E225" s="36" t="s">
        <v>499</v>
      </c>
      <c r="F225" s="36" t="s">
        <v>529</v>
      </c>
    </row>
    <row r="226" spans="1:7" x14ac:dyDescent="0.2">
      <c r="B226" s="36" t="str">
        <f>INDEX($C226:$F226,1,MATCH(Sprachwahl,ListSprache,0))</f>
        <v>Non</v>
      </c>
      <c r="C226" s="36" t="s">
        <v>53</v>
      </c>
      <c r="D226" s="36" t="s">
        <v>353</v>
      </c>
      <c r="E226" s="36" t="s">
        <v>500</v>
      </c>
      <c r="F226" s="36" t="s">
        <v>500</v>
      </c>
    </row>
    <row r="228" spans="1:7" x14ac:dyDescent="0.2">
      <c r="A228" s="36" t="s">
        <v>524</v>
      </c>
      <c r="B228" s="36" t="str">
        <f>INDEX($C228:$F228,1,MATCH(Sprachwahl,ListSprache,0))</f>
        <v>Résumé</v>
      </c>
      <c r="C228" s="36" t="s">
        <v>525</v>
      </c>
      <c r="D228" s="36" t="s">
        <v>527</v>
      </c>
      <c r="E228" s="36" t="s">
        <v>365</v>
      </c>
      <c r="F228" s="36" t="s">
        <v>390</v>
      </c>
    </row>
    <row r="229" spans="1:7" x14ac:dyDescent="0.2">
      <c r="B229" s="36" t="str">
        <f>INDEX($C229:$F229,1,MATCH(Sprachwahl,ListSprache,0))</f>
        <v>Fenêtres</v>
      </c>
      <c r="C229" s="36" t="s">
        <v>65</v>
      </c>
      <c r="D229" s="36" t="s">
        <v>265</v>
      </c>
      <c r="E229" s="36" t="s">
        <v>374</v>
      </c>
      <c r="F229" s="36" t="s">
        <v>422</v>
      </c>
    </row>
    <row r="230" spans="1:7" x14ac:dyDescent="0.2">
      <c r="B230" s="36" t="str">
        <f>INDEX($C230:$F230,1,MATCH(Sprachwahl,ListSprache,0))</f>
        <v>Lumière_du_jour</v>
      </c>
      <c r="C230" s="36" t="s">
        <v>526</v>
      </c>
      <c r="D230" s="36" t="s">
        <v>785</v>
      </c>
      <c r="E230" s="36" t="s">
        <v>784</v>
      </c>
      <c r="F230" s="36" t="s">
        <v>528</v>
      </c>
    </row>
    <row r="231" spans="1:7" x14ac:dyDescent="0.2">
      <c r="B231" s="36" t="str">
        <f>INDEX($C231:$F231,1,MATCH(Sprachwahl,ListSprache,0))</f>
        <v>Vues</v>
      </c>
      <c r="C231" s="36" t="s">
        <v>1007</v>
      </c>
      <c r="D231" s="36" t="s">
        <v>1009</v>
      </c>
      <c r="E231" s="36" t="s">
        <v>1010</v>
      </c>
      <c r="F231" s="36" t="s">
        <v>1008</v>
      </c>
    </row>
    <row r="232" spans="1:7" x14ac:dyDescent="0.2">
      <c r="B232" s="36" t="str">
        <f>INDEX($C232:$F232,1,MATCH(Sprachwahl,ListSprache,0))</f>
        <v>Questionnaire_rénovation</v>
      </c>
      <c r="C232" s="36" t="s">
        <v>886</v>
      </c>
      <c r="D232" s="36" t="s">
        <v>887</v>
      </c>
      <c r="E232" s="36" t="s">
        <v>888</v>
      </c>
      <c r="F232" s="36" t="s">
        <v>889</v>
      </c>
    </row>
    <row r="235" spans="1:7" x14ac:dyDescent="0.2">
      <c r="A235" s="55" t="s">
        <v>547</v>
      </c>
      <c r="B235" s="55"/>
      <c r="C235" s="55"/>
      <c r="D235" s="55"/>
      <c r="E235" s="55"/>
      <c r="F235" s="55"/>
      <c r="G235" s="55"/>
    </row>
    <row r="236" spans="1:7" x14ac:dyDescent="0.2">
      <c r="A236" s="55" t="s">
        <v>594</v>
      </c>
      <c r="B236" s="55" t="s">
        <v>595</v>
      </c>
      <c r="C236" s="55" t="s">
        <v>168</v>
      </c>
      <c r="D236" s="55" t="str">
        <f>C$4</f>
        <v>Deutsch</v>
      </c>
      <c r="E236" s="55" t="str">
        <f>D$4</f>
        <v>Francais</v>
      </c>
      <c r="F236" s="55" t="str">
        <f>E$4</f>
        <v>Italiano</v>
      </c>
      <c r="G236" s="55" t="str">
        <f>F$4</f>
        <v>English</v>
      </c>
    </row>
    <row r="237" spans="1:7" x14ac:dyDescent="0.2">
      <c r="A237" s="233">
        <v>2</v>
      </c>
      <c r="B237" s="36" t="s">
        <v>620</v>
      </c>
      <c r="C237" s="36" t="str">
        <f t="shared" ref="C237:C268" si="7">INDEX($D237:$G237,1,MATCH(Sprachwahl,ListSprache,0))</f>
        <v>Abbréviation</v>
      </c>
      <c r="D237" s="36" t="s">
        <v>74</v>
      </c>
      <c r="E237" s="36" t="s">
        <v>663</v>
      </c>
      <c r="F237" s="36" t="s">
        <v>667</v>
      </c>
      <c r="G237" s="36" t="s">
        <v>397</v>
      </c>
    </row>
    <row r="238" spans="1:7" x14ac:dyDescent="0.2">
      <c r="A238" s="233"/>
      <c r="C238" s="36" t="str">
        <f t="shared" si="7"/>
        <v>Veuillez saisir un nom court (max. 4 caractères)</v>
      </c>
      <c r="D238" s="36" t="s">
        <v>626</v>
      </c>
      <c r="E238" s="36" t="s">
        <v>789</v>
      </c>
      <c r="F238" s="39" t="s">
        <v>668</v>
      </c>
      <c r="G238" s="36" t="s">
        <v>881</v>
      </c>
    </row>
    <row r="239" spans="1:7" x14ac:dyDescent="0.2">
      <c r="A239" s="233"/>
      <c r="C239" s="36" t="str">
        <f t="shared" si="7"/>
        <v>Erreur</v>
      </c>
      <c r="D239" s="36" t="s">
        <v>610</v>
      </c>
      <c r="E239" s="36" t="s">
        <v>790</v>
      </c>
      <c r="F239" s="39" t="s">
        <v>669</v>
      </c>
      <c r="G239" s="36" t="s">
        <v>759</v>
      </c>
    </row>
    <row r="240" spans="1:7" x14ac:dyDescent="0.2">
      <c r="A240" s="233"/>
      <c r="C240" s="36" t="str">
        <f t="shared" si="7"/>
        <v>Vous ne pouvez saisir que 4 caractères au maximum.</v>
      </c>
      <c r="D240" s="36" t="s">
        <v>639</v>
      </c>
      <c r="E240" s="36" t="s">
        <v>791</v>
      </c>
      <c r="F240" s="39" t="s">
        <v>670</v>
      </c>
      <c r="G240" s="36" t="s">
        <v>760</v>
      </c>
    </row>
    <row r="241" spans="1:7" x14ac:dyDescent="0.2">
      <c r="A241" s="233">
        <v>2</v>
      </c>
      <c r="B241" s="36" t="s">
        <v>621</v>
      </c>
      <c r="C241" s="36" t="str">
        <f t="shared" si="7"/>
        <v>Désignation</v>
      </c>
      <c r="D241" s="36" t="s">
        <v>75</v>
      </c>
      <c r="E241" s="36" t="s">
        <v>792</v>
      </c>
      <c r="F241" s="39" t="s">
        <v>671</v>
      </c>
      <c r="G241" s="36" t="s">
        <v>565</v>
      </c>
    </row>
    <row r="242" spans="1:7" x14ac:dyDescent="0.2">
      <c r="A242" s="233"/>
      <c r="C242" s="36" t="str">
        <f t="shared" si="7"/>
        <v>Veuillez saisir un nom pour la fenêtre</v>
      </c>
      <c r="D242" s="36" t="s">
        <v>638</v>
      </c>
      <c r="E242" s="36" t="s">
        <v>793</v>
      </c>
      <c r="F242" s="39" t="s">
        <v>672</v>
      </c>
      <c r="G242" s="36" t="s">
        <v>761</v>
      </c>
    </row>
    <row r="243" spans="1:7" x14ac:dyDescent="0.2">
      <c r="A243" s="233"/>
      <c r="C243" s="36" t="str">
        <f t="shared" si="7"/>
        <v>Erreur</v>
      </c>
      <c r="D243" s="36" t="s">
        <v>610</v>
      </c>
      <c r="E243" s="36" t="s">
        <v>790</v>
      </c>
      <c r="F243" s="39" t="s">
        <v>669</v>
      </c>
      <c r="G243" s="36" t="s">
        <v>759</v>
      </c>
    </row>
    <row r="244" spans="1:7" x14ac:dyDescent="0.2">
      <c r="A244" s="233"/>
      <c r="C244" s="36" t="str">
        <f t="shared" si="7"/>
        <v>Vous ne pouvez saisir que 25 caractères au maximum.</v>
      </c>
      <c r="D244" s="36" t="s">
        <v>640</v>
      </c>
      <c r="E244" s="36" t="s">
        <v>794</v>
      </c>
      <c r="F244" s="39" t="s">
        <v>673</v>
      </c>
      <c r="G244" s="36" t="s">
        <v>762</v>
      </c>
    </row>
    <row r="245" spans="1:7" x14ac:dyDescent="0.2">
      <c r="A245" s="233">
        <v>2</v>
      </c>
      <c r="B245" s="36" t="s">
        <v>622</v>
      </c>
      <c r="C245" s="36" t="str">
        <f t="shared" si="7"/>
        <v>Largeur</v>
      </c>
      <c r="D245" s="36" t="s">
        <v>70</v>
      </c>
      <c r="E245" s="36" t="s">
        <v>795</v>
      </c>
      <c r="F245" s="39" t="s">
        <v>674</v>
      </c>
      <c r="G245" s="36" t="s">
        <v>763</v>
      </c>
    </row>
    <row r="246" spans="1:7" x14ac:dyDescent="0.2">
      <c r="A246" s="233"/>
      <c r="C246" s="36" t="str">
        <f t="shared" si="7"/>
        <v>Entrez la largeur de la fenêtre (vide de maçonnerie).</v>
      </c>
      <c r="D246" s="36" t="s">
        <v>644</v>
      </c>
      <c r="E246" s="36" t="s">
        <v>796</v>
      </c>
      <c r="F246" s="39" t="s">
        <v>675</v>
      </c>
      <c r="G246" s="36" t="s">
        <v>764</v>
      </c>
    </row>
    <row r="247" spans="1:7" x14ac:dyDescent="0.2">
      <c r="A247" s="233"/>
      <c r="C247" s="36" t="str">
        <f t="shared" si="7"/>
        <v>Erreur</v>
      </c>
      <c r="D247" s="36" t="s">
        <v>610</v>
      </c>
      <c r="E247" s="36" t="s">
        <v>790</v>
      </c>
      <c r="F247" s="39" t="s">
        <v>669</v>
      </c>
      <c r="G247" s="36" t="s">
        <v>759</v>
      </c>
    </row>
    <row r="248" spans="1:7" x14ac:dyDescent="0.2">
      <c r="A248" s="233"/>
      <c r="C248" s="36" t="str">
        <f t="shared" si="7"/>
        <v>Vous devez saisir des valeurs entre 0 et 999.</v>
      </c>
      <c r="D248" s="36" t="s">
        <v>641</v>
      </c>
      <c r="E248" s="36" t="s">
        <v>797</v>
      </c>
      <c r="F248" s="39" t="s">
        <v>676</v>
      </c>
      <c r="G248" s="36" t="s">
        <v>765</v>
      </c>
    </row>
    <row r="249" spans="1:7" x14ac:dyDescent="0.2">
      <c r="A249" s="233">
        <v>2</v>
      </c>
      <c r="B249" s="36" t="s">
        <v>623</v>
      </c>
      <c r="C249" s="36" t="str">
        <f t="shared" si="7"/>
        <v>Hauteur</v>
      </c>
      <c r="D249" s="36" t="s">
        <v>71</v>
      </c>
      <c r="E249" s="36" t="s">
        <v>798</v>
      </c>
      <c r="F249" s="39" t="s">
        <v>677</v>
      </c>
      <c r="G249" s="36" t="s">
        <v>770</v>
      </c>
    </row>
    <row r="250" spans="1:7" x14ac:dyDescent="0.2">
      <c r="A250" s="233"/>
      <c r="C250" s="36" t="str">
        <f t="shared" si="7"/>
        <v>Entrez la hauteur de la fenêtre (vide de maçonnerie).</v>
      </c>
      <c r="D250" s="36" t="s">
        <v>645</v>
      </c>
      <c r="E250" s="36" t="s">
        <v>799</v>
      </c>
      <c r="F250" s="39" t="s">
        <v>678</v>
      </c>
      <c r="G250" s="36" t="s">
        <v>771</v>
      </c>
    </row>
    <row r="251" spans="1:7" x14ac:dyDescent="0.2">
      <c r="A251" s="233"/>
      <c r="C251" s="36" t="str">
        <f t="shared" si="7"/>
        <v>Erreur</v>
      </c>
      <c r="D251" s="36" t="s">
        <v>610</v>
      </c>
      <c r="E251" s="36" t="s">
        <v>790</v>
      </c>
      <c r="F251" s="39" t="s">
        <v>669</v>
      </c>
      <c r="G251" s="36" t="s">
        <v>759</v>
      </c>
    </row>
    <row r="252" spans="1:7" x14ac:dyDescent="0.2">
      <c r="A252" s="233"/>
      <c r="C252" s="36" t="str">
        <f t="shared" si="7"/>
        <v>Vous devez saisir des valeurs entre 0 et 999.</v>
      </c>
      <c r="D252" s="36" t="s">
        <v>641</v>
      </c>
      <c r="E252" s="36" t="s">
        <v>797</v>
      </c>
      <c r="F252" s="39" t="s">
        <v>676</v>
      </c>
      <c r="G252" s="36" t="s">
        <v>765</v>
      </c>
    </row>
    <row r="253" spans="1:7" x14ac:dyDescent="0.2">
      <c r="A253" s="233">
        <v>2</v>
      </c>
      <c r="B253" s="36" t="s">
        <v>624</v>
      </c>
      <c r="C253" s="36" t="str">
        <f t="shared" si="7"/>
        <v>Pourcentage de surface vitrée</v>
      </c>
      <c r="D253" s="36" t="s">
        <v>627</v>
      </c>
      <c r="E253" s="36" t="s">
        <v>800</v>
      </c>
      <c r="F253" s="39" t="s">
        <v>679</v>
      </c>
      <c r="G253" s="36" t="s">
        <v>772</v>
      </c>
    </row>
    <row r="254" spans="1:7" x14ac:dyDescent="0.2">
      <c r="A254" s="233"/>
      <c r="C254" s="36" t="str">
        <f t="shared" si="7"/>
        <v>Entrez le pourcentage de surface vitrée.</v>
      </c>
      <c r="D254" s="36" t="s">
        <v>646</v>
      </c>
      <c r="E254" s="36" t="s">
        <v>801</v>
      </c>
      <c r="F254" s="39" t="s">
        <v>680</v>
      </c>
      <c r="G254" s="36" t="s">
        <v>773</v>
      </c>
    </row>
    <row r="255" spans="1:7" x14ac:dyDescent="0.2">
      <c r="A255" s="233"/>
      <c r="C255" s="36" t="str">
        <f t="shared" si="7"/>
        <v>Erreur</v>
      </c>
      <c r="D255" s="36" t="s">
        <v>610</v>
      </c>
      <c r="E255" s="36" t="s">
        <v>790</v>
      </c>
      <c r="F255" s="39" t="s">
        <v>669</v>
      </c>
      <c r="G255" s="36" t="s">
        <v>759</v>
      </c>
    </row>
    <row r="256" spans="1:7" x14ac:dyDescent="0.2">
      <c r="A256" s="233"/>
      <c r="C256" s="36" t="str">
        <f t="shared" si="7"/>
        <v>Vous devez saisir des valeurs entre 0% et 100%.</v>
      </c>
      <c r="D256" s="36" t="s">
        <v>642</v>
      </c>
      <c r="E256" s="36" t="s">
        <v>802</v>
      </c>
      <c r="F256" s="39" t="s">
        <v>681</v>
      </c>
      <c r="G256" s="36" t="s">
        <v>767</v>
      </c>
    </row>
    <row r="257" spans="1:7" x14ac:dyDescent="0.2">
      <c r="A257" s="233">
        <v>2</v>
      </c>
      <c r="B257" s="36" t="s">
        <v>625</v>
      </c>
      <c r="C257" s="36" t="str">
        <f t="shared" si="7"/>
        <v>Tau</v>
      </c>
      <c r="D257" s="36" t="s">
        <v>72</v>
      </c>
      <c r="E257" s="36" t="s">
        <v>72</v>
      </c>
      <c r="F257" s="39" t="s">
        <v>682</v>
      </c>
      <c r="G257" s="36" t="s">
        <v>774</v>
      </c>
    </row>
    <row r="258" spans="1:7" x14ac:dyDescent="0.2">
      <c r="A258" s="233"/>
      <c r="C258" s="36" t="str">
        <f t="shared" si="7"/>
        <v xml:space="preserve">Entrez la valeur de transmission lumineuse de la vitre. 
Attention: dans le cas d'un autre vitrage disposé devant la fenêtre (fenêtres à caisson, double façades, etc.), la valeur Tau sera a multiplier en conséquence. </v>
      </c>
      <c r="D258" s="117" t="s">
        <v>647</v>
      </c>
      <c r="E258" s="36" t="s">
        <v>803</v>
      </c>
      <c r="F258" s="234" t="s">
        <v>683</v>
      </c>
      <c r="G258" s="36" t="s">
        <v>775</v>
      </c>
    </row>
    <row r="259" spans="1:7" x14ac:dyDescent="0.2">
      <c r="A259" s="233"/>
      <c r="C259" s="36" t="str">
        <f t="shared" si="7"/>
        <v>Erreur</v>
      </c>
      <c r="D259" s="36" t="s">
        <v>610</v>
      </c>
      <c r="E259" s="36" t="s">
        <v>790</v>
      </c>
      <c r="F259" s="39" t="s">
        <v>669</v>
      </c>
      <c r="G259" s="36" t="s">
        <v>759</v>
      </c>
    </row>
    <row r="260" spans="1:7" x14ac:dyDescent="0.2">
      <c r="A260" s="233"/>
      <c r="C260" s="36" t="str">
        <f t="shared" si="7"/>
        <v>Vous devez saisir des valeurs entre 0% et 100%.</v>
      </c>
      <c r="D260" s="36" t="s">
        <v>642</v>
      </c>
      <c r="E260" s="36" t="s">
        <v>802</v>
      </c>
      <c r="F260" s="39" t="s">
        <v>681</v>
      </c>
      <c r="G260" s="36" t="s">
        <v>767</v>
      </c>
    </row>
    <row r="261" spans="1:7" x14ac:dyDescent="0.2">
      <c r="A261" s="233">
        <v>2</v>
      </c>
      <c r="B261" s="36" t="s">
        <v>630</v>
      </c>
      <c r="C261" s="36" t="str">
        <f t="shared" si="7"/>
        <v>Linteau</v>
      </c>
      <c r="D261" s="36" t="s">
        <v>628</v>
      </c>
      <c r="E261" s="36" t="s">
        <v>804</v>
      </c>
      <c r="F261" s="39" t="s">
        <v>684</v>
      </c>
      <c r="G261" s="36" t="s">
        <v>769</v>
      </c>
    </row>
    <row r="262" spans="1:7" x14ac:dyDescent="0.2">
      <c r="A262" s="233"/>
      <c r="C262" s="36" t="str">
        <f t="shared" si="7"/>
        <v>Entrez la distance entre le plafond et le vitrage.</v>
      </c>
      <c r="D262" s="36" t="s">
        <v>648</v>
      </c>
      <c r="E262" s="36" t="s">
        <v>805</v>
      </c>
      <c r="F262" s="39" t="s">
        <v>685</v>
      </c>
      <c r="G262" s="36" t="s">
        <v>768</v>
      </c>
    </row>
    <row r="263" spans="1:7" x14ac:dyDescent="0.2">
      <c r="A263" s="233"/>
      <c r="C263" s="36" t="str">
        <f t="shared" si="7"/>
        <v>Erreur</v>
      </c>
      <c r="D263" s="36" t="s">
        <v>610</v>
      </c>
      <c r="E263" s="36" t="s">
        <v>790</v>
      </c>
      <c r="F263" s="39" t="s">
        <v>669</v>
      </c>
      <c r="G263" s="36" t="s">
        <v>759</v>
      </c>
    </row>
    <row r="264" spans="1:7" x14ac:dyDescent="0.2">
      <c r="A264" s="233"/>
      <c r="C264" s="36" t="str">
        <f t="shared" si="7"/>
        <v>Vous devez saisir des valeurs entre 0 et 99.</v>
      </c>
      <c r="D264" s="36" t="s">
        <v>643</v>
      </c>
      <c r="E264" s="36" t="s">
        <v>806</v>
      </c>
      <c r="F264" s="39" t="s">
        <v>676</v>
      </c>
      <c r="G264" s="36" t="s">
        <v>766</v>
      </c>
    </row>
    <row r="265" spans="1:7" x14ac:dyDescent="0.2">
      <c r="A265" s="233">
        <v>2</v>
      </c>
      <c r="B265" s="36" t="s">
        <v>631</v>
      </c>
      <c r="C265" s="36" t="str">
        <f t="shared" si="7"/>
        <v>Porte-à-faux</v>
      </c>
      <c r="D265" s="36" t="s">
        <v>629</v>
      </c>
      <c r="E265" s="36" t="s">
        <v>807</v>
      </c>
      <c r="F265" s="39" t="s">
        <v>686</v>
      </c>
      <c r="G265" s="36" t="s">
        <v>779</v>
      </c>
    </row>
    <row r="266" spans="1:7" x14ac:dyDescent="0.2">
      <c r="A266" s="233"/>
      <c r="C266" s="36" t="str">
        <f t="shared" si="7"/>
        <v>Entrez la distance horizontale entre la fenêtre et le bord avant du porte-à-faux.</v>
      </c>
      <c r="D266" s="36" t="s">
        <v>649</v>
      </c>
      <c r="E266" s="36" t="s">
        <v>808</v>
      </c>
      <c r="F266" s="39" t="s">
        <v>687</v>
      </c>
      <c r="G266" s="36" t="s">
        <v>780</v>
      </c>
    </row>
    <row r="267" spans="1:7" x14ac:dyDescent="0.2">
      <c r="A267" s="233"/>
      <c r="C267" s="36" t="str">
        <f t="shared" si="7"/>
        <v>Erreur</v>
      </c>
      <c r="D267" s="36" t="s">
        <v>610</v>
      </c>
      <c r="E267" s="36" t="s">
        <v>790</v>
      </c>
      <c r="F267" s="39" t="s">
        <v>669</v>
      </c>
      <c r="G267" s="36" t="s">
        <v>759</v>
      </c>
    </row>
    <row r="268" spans="1:7" x14ac:dyDescent="0.2">
      <c r="A268" s="233"/>
      <c r="C268" s="36" t="str">
        <f t="shared" si="7"/>
        <v>Vous devez saisir des valeurs entre 0 et 99.</v>
      </c>
      <c r="D268" s="36" t="s">
        <v>643</v>
      </c>
      <c r="E268" s="36" t="s">
        <v>806</v>
      </c>
      <c r="F268" s="39" t="s">
        <v>676</v>
      </c>
      <c r="G268" s="36" t="s">
        <v>766</v>
      </c>
    </row>
    <row r="269" spans="1:7" x14ac:dyDescent="0.2">
      <c r="A269" s="233">
        <v>2</v>
      </c>
      <c r="B269" s="36" t="s">
        <v>632</v>
      </c>
      <c r="C269" s="36" t="str">
        <f t="shared" ref="C269:C300" si="8">INDEX($D269:$G269,1,MATCH(Sprachwahl,ListSprache,0))</f>
        <v>Lumière zenithale</v>
      </c>
      <c r="D269" s="36" t="s">
        <v>636</v>
      </c>
      <c r="E269" s="36" t="s">
        <v>809</v>
      </c>
      <c r="F269" s="39" t="s">
        <v>688</v>
      </c>
      <c r="G269" s="36" t="s">
        <v>776</v>
      </c>
    </row>
    <row r="270" spans="1:7" x14ac:dyDescent="0.2">
      <c r="A270" s="233"/>
      <c r="C270" s="36" t="str">
        <f t="shared" si="8"/>
        <v>Sélectionnez 'Oui' si la fenêtre est placée au plafond (angle de 0° à 45° par rapport à l'horizontale)</v>
      </c>
      <c r="D270" s="36" t="s">
        <v>650</v>
      </c>
      <c r="E270" s="36" t="s">
        <v>810</v>
      </c>
      <c r="F270" s="39" t="s">
        <v>689</v>
      </c>
      <c r="G270" s="36" t="s">
        <v>777</v>
      </c>
    </row>
    <row r="271" spans="1:7" x14ac:dyDescent="0.2">
      <c r="A271" s="233"/>
      <c r="C271" s="36" t="str">
        <f t="shared" si="8"/>
        <v>Erreur</v>
      </c>
      <c r="D271" s="36" t="s">
        <v>610</v>
      </c>
      <c r="E271" s="36" t="s">
        <v>790</v>
      </c>
      <c r="F271" s="39" t="s">
        <v>669</v>
      </c>
      <c r="G271" s="36" t="s">
        <v>759</v>
      </c>
    </row>
    <row r="272" spans="1:7" x14ac:dyDescent="0.2">
      <c r="A272" s="233"/>
      <c r="C272" s="36" t="str">
        <f t="shared" si="8"/>
        <v>Vous devez sélectionner un élément de la liste.</v>
      </c>
      <c r="D272" s="36" t="s">
        <v>45</v>
      </c>
      <c r="E272" s="36" t="s">
        <v>811</v>
      </c>
      <c r="F272" s="39" t="s">
        <v>690</v>
      </c>
      <c r="G272" s="36" t="s">
        <v>778</v>
      </c>
    </row>
    <row r="273" spans="1:7" x14ac:dyDescent="0.2">
      <c r="A273" s="233">
        <v>2</v>
      </c>
      <c r="B273" s="36" t="s">
        <v>633</v>
      </c>
      <c r="C273" s="36" t="str">
        <f t="shared" si="8"/>
        <v>Type de protection solaire</v>
      </c>
      <c r="D273" s="36" t="s">
        <v>637</v>
      </c>
      <c r="E273" s="36" t="s">
        <v>812</v>
      </c>
      <c r="F273" s="39" t="s">
        <v>691</v>
      </c>
      <c r="G273" s="36" t="s">
        <v>876</v>
      </c>
    </row>
    <row r="274" spans="1:7" x14ac:dyDescent="0.2">
      <c r="A274" s="233"/>
      <c r="C274" s="36" t="str">
        <f t="shared" si="8"/>
        <v>Sélectionnez le type de protection solaire qui correspond le mieux dans la liste.</v>
      </c>
      <c r="D274" s="36" t="s">
        <v>651</v>
      </c>
      <c r="E274" s="36" t="s">
        <v>813</v>
      </c>
      <c r="F274" s="39" t="s">
        <v>692</v>
      </c>
      <c r="G274" s="36" t="s">
        <v>877</v>
      </c>
    </row>
    <row r="275" spans="1:7" x14ac:dyDescent="0.2">
      <c r="A275" s="233"/>
      <c r="C275" s="36" t="str">
        <f t="shared" si="8"/>
        <v>Erreur</v>
      </c>
      <c r="D275" s="36" t="s">
        <v>610</v>
      </c>
      <c r="E275" s="36" t="s">
        <v>790</v>
      </c>
      <c r="F275" s="39" t="s">
        <v>669</v>
      </c>
      <c r="G275" s="36" t="s">
        <v>759</v>
      </c>
    </row>
    <row r="276" spans="1:7" x14ac:dyDescent="0.2">
      <c r="A276" s="233"/>
      <c r="C276" s="36" t="str">
        <f t="shared" si="8"/>
        <v>Vous devez sélectionner un élément de la liste.</v>
      </c>
      <c r="D276" s="36" t="s">
        <v>45</v>
      </c>
      <c r="E276" s="36" t="s">
        <v>811</v>
      </c>
      <c r="F276" s="39" t="s">
        <v>690</v>
      </c>
      <c r="G276" s="36" t="s">
        <v>778</v>
      </c>
    </row>
    <row r="277" spans="1:7" x14ac:dyDescent="0.2">
      <c r="A277" s="233">
        <v>2</v>
      </c>
      <c r="B277" s="36" t="s">
        <v>634</v>
      </c>
      <c r="C277" s="36" t="str">
        <f t="shared" si="8"/>
        <v>Commande</v>
      </c>
      <c r="D277" s="36" t="s">
        <v>113</v>
      </c>
      <c r="E277" s="36" t="s">
        <v>814</v>
      </c>
      <c r="F277" s="39" t="s">
        <v>693</v>
      </c>
      <c r="G277" s="36" t="s">
        <v>878</v>
      </c>
    </row>
    <row r="278" spans="1:7" x14ac:dyDescent="0.2">
      <c r="A278" s="233"/>
      <c r="C278" s="36" t="str">
        <f t="shared" si="8"/>
        <v>Sélectionnez le type de commande qui correspond le mieux dans la liste.</v>
      </c>
      <c r="D278" s="36" t="s">
        <v>652</v>
      </c>
      <c r="E278" s="36" t="s">
        <v>815</v>
      </c>
      <c r="F278" s="39" t="s">
        <v>694</v>
      </c>
      <c r="G278" s="36" t="s">
        <v>879</v>
      </c>
    </row>
    <row r="279" spans="1:7" x14ac:dyDescent="0.2">
      <c r="A279" s="233"/>
      <c r="C279" s="36" t="str">
        <f t="shared" si="8"/>
        <v>Erreur</v>
      </c>
      <c r="D279" s="36" t="s">
        <v>610</v>
      </c>
      <c r="E279" s="36" t="s">
        <v>790</v>
      </c>
      <c r="F279" s="39" t="s">
        <v>669</v>
      </c>
      <c r="G279" s="36" t="s">
        <v>759</v>
      </c>
    </row>
    <row r="280" spans="1:7" x14ac:dyDescent="0.2">
      <c r="A280" s="233"/>
      <c r="C280" s="36" t="str">
        <f t="shared" si="8"/>
        <v>Vous devez sélectionner un élément de la liste.</v>
      </c>
      <c r="D280" s="36" t="s">
        <v>45</v>
      </c>
      <c r="E280" s="36" t="s">
        <v>811</v>
      </c>
      <c r="F280" s="39" t="s">
        <v>690</v>
      </c>
      <c r="G280" s="36" t="s">
        <v>859</v>
      </c>
    </row>
    <row r="281" spans="1:7" x14ac:dyDescent="0.2">
      <c r="A281" s="233">
        <v>2</v>
      </c>
      <c r="B281" s="36" t="s">
        <v>635</v>
      </c>
      <c r="C281" s="36" t="str">
        <f t="shared" si="8"/>
        <v>Ombrage</v>
      </c>
      <c r="D281" s="36" t="s">
        <v>128</v>
      </c>
      <c r="E281" s="36" t="s">
        <v>816</v>
      </c>
      <c r="F281" s="39" t="s">
        <v>695</v>
      </c>
      <c r="G281" s="36" t="s">
        <v>867</v>
      </c>
    </row>
    <row r="282" spans="1:7" x14ac:dyDescent="0.2">
      <c r="A282" s="233"/>
      <c r="C282" s="36" t="str">
        <f t="shared" si="8"/>
        <v>Sélectionnez la situation de la façade dans laquelle la fenêtre est placée qui correspond le mieux.</v>
      </c>
      <c r="D282" s="36" t="s">
        <v>653</v>
      </c>
      <c r="E282" s="36" t="s">
        <v>817</v>
      </c>
      <c r="F282" s="39" t="s">
        <v>696</v>
      </c>
      <c r="G282" s="36" t="s">
        <v>880</v>
      </c>
    </row>
    <row r="283" spans="1:7" x14ac:dyDescent="0.2">
      <c r="A283" s="233"/>
      <c r="C283" s="36" t="str">
        <f t="shared" si="8"/>
        <v>Erreur</v>
      </c>
      <c r="D283" s="36" t="s">
        <v>610</v>
      </c>
      <c r="E283" s="36" t="s">
        <v>790</v>
      </c>
      <c r="F283" s="39" t="s">
        <v>669</v>
      </c>
      <c r="G283" s="36" t="s">
        <v>759</v>
      </c>
    </row>
    <row r="284" spans="1:7" x14ac:dyDescent="0.2">
      <c r="A284" s="233"/>
      <c r="C284" s="36" t="str">
        <f t="shared" si="8"/>
        <v>Vous devez sélectionner un élément de la liste.</v>
      </c>
      <c r="D284" s="36" t="s">
        <v>45</v>
      </c>
      <c r="E284" s="36" t="s">
        <v>811</v>
      </c>
      <c r="F284" s="39" t="s">
        <v>690</v>
      </c>
      <c r="G284" s="36" t="s">
        <v>859</v>
      </c>
    </row>
    <row r="285" spans="1:7" x14ac:dyDescent="0.2">
      <c r="A285" s="232">
        <v>3</v>
      </c>
      <c r="B285" s="36" t="s">
        <v>596</v>
      </c>
      <c r="C285" s="36" t="str">
        <f t="shared" si="8"/>
        <v>Local typique</v>
      </c>
      <c r="D285" s="36" t="s">
        <v>37</v>
      </c>
      <c r="E285" s="36" t="s">
        <v>818</v>
      </c>
      <c r="F285" s="39" t="s">
        <v>697</v>
      </c>
      <c r="G285" s="36" t="s">
        <v>866</v>
      </c>
    </row>
    <row r="286" spans="1:7" x14ac:dyDescent="0.2">
      <c r="A286" s="232"/>
      <c r="C286" s="36" t="str">
        <f t="shared" si="8"/>
        <v xml:space="preserve">Entrez la description du local ici. Les locaux d'utilisation secondaire ne doivent pas être saisis.
</v>
      </c>
      <c r="D286" s="36" t="s">
        <v>585</v>
      </c>
      <c r="E286" s="36" t="s">
        <v>819</v>
      </c>
      <c r="F286" s="39" t="s">
        <v>698</v>
      </c>
      <c r="G286" s="36" t="s">
        <v>868</v>
      </c>
    </row>
    <row r="287" spans="1:7" x14ac:dyDescent="0.2">
      <c r="A287" s="232"/>
      <c r="C287" s="36" t="str">
        <f t="shared" si="8"/>
        <v>Erreur</v>
      </c>
      <c r="D287" s="36" t="s">
        <v>610</v>
      </c>
      <c r="E287" s="36" t="s">
        <v>790</v>
      </c>
      <c r="F287" s="39" t="s">
        <v>669</v>
      </c>
      <c r="G287" s="36" t="s">
        <v>759</v>
      </c>
    </row>
    <row r="288" spans="1:7" x14ac:dyDescent="0.2">
      <c r="A288" s="232"/>
      <c r="C288" s="36" t="str">
        <f t="shared" si="8"/>
        <v>Veuillez saisir uniquement du texte dans cette cellule.</v>
      </c>
      <c r="D288" s="36" t="s">
        <v>611</v>
      </c>
      <c r="E288" s="36" t="s">
        <v>820</v>
      </c>
      <c r="F288" s="39" t="s">
        <v>699</v>
      </c>
      <c r="G288" s="36" t="s">
        <v>856</v>
      </c>
    </row>
    <row r="289" spans="1:7" x14ac:dyDescent="0.2">
      <c r="A289" s="232">
        <v>3</v>
      </c>
      <c r="B289" s="36" t="s">
        <v>597</v>
      </c>
      <c r="C289" s="36" t="str">
        <f t="shared" si="8"/>
        <v>Utilisation principale</v>
      </c>
      <c r="D289" s="36" t="s">
        <v>64</v>
      </c>
      <c r="E289" s="36" t="s">
        <v>821</v>
      </c>
      <c r="F289" s="39" t="s">
        <v>700</v>
      </c>
      <c r="G289" s="36" t="s">
        <v>857</v>
      </c>
    </row>
    <row r="290" spans="1:7" x14ac:dyDescent="0.2">
      <c r="A290" s="232"/>
      <c r="C290" s="36" t="str">
        <f t="shared" si="8"/>
        <v>Sélectionnez un élément de la liste qui correspond le mieux à l'utilisation du local. Les locaux d'utilisation secondaire ne doivent pas être saisis.</v>
      </c>
      <c r="D290" s="36" t="s">
        <v>584</v>
      </c>
      <c r="E290" s="36" t="s">
        <v>822</v>
      </c>
      <c r="F290" s="39" t="s">
        <v>701</v>
      </c>
      <c r="G290" s="36" t="s">
        <v>858</v>
      </c>
    </row>
    <row r="291" spans="1:7" x14ac:dyDescent="0.2">
      <c r="A291" s="232"/>
      <c r="C291" s="36" t="str">
        <f t="shared" si="8"/>
        <v>Erreur</v>
      </c>
      <c r="D291" s="36" t="s">
        <v>610</v>
      </c>
      <c r="E291" s="36" t="s">
        <v>790</v>
      </c>
      <c r="F291" s="39" t="s">
        <v>669</v>
      </c>
      <c r="G291" s="36" t="s">
        <v>759</v>
      </c>
    </row>
    <row r="292" spans="1:7" x14ac:dyDescent="0.2">
      <c r="A292" s="232"/>
      <c r="C292" s="36" t="str">
        <f t="shared" si="8"/>
        <v>Vous devez sélectionner un élément de la liste.</v>
      </c>
      <c r="D292" s="36" t="s">
        <v>45</v>
      </c>
      <c r="E292" s="36" t="s">
        <v>811</v>
      </c>
      <c r="F292" s="39" t="s">
        <v>690</v>
      </c>
      <c r="G292" s="36" t="s">
        <v>859</v>
      </c>
    </row>
    <row r="293" spans="1:7" x14ac:dyDescent="0.2">
      <c r="A293" s="232">
        <v>3</v>
      </c>
      <c r="B293" s="36" t="s">
        <v>598</v>
      </c>
      <c r="C293" s="36" t="str">
        <f t="shared" si="8"/>
        <v>Longueur</v>
      </c>
      <c r="D293" s="36" t="s">
        <v>586</v>
      </c>
      <c r="E293" s="36" t="s">
        <v>823</v>
      </c>
      <c r="F293" s="39" t="s">
        <v>674</v>
      </c>
      <c r="G293" s="36" t="s">
        <v>854</v>
      </c>
    </row>
    <row r="294" spans="1:7" x14ac:dyDescent="0.2">
      <c r="A294" s="232"/>
      <c r="C294" s="36" t="str">
        <f t="shared" si="8"/>
        <v>Entrez les dimensions du local.</v>
      </c>
      <c r="D294" s="36" t="s">
        <v>587</v>
      </c>
      <c r="E294" s="36" t="s">
        <v>824</v>
      </c>
      <c r="F294" s="39" t="s">
        <v>702</v>
      </c>
      <c r="G294" s="36" t="s">
        <v>855</v>
      </c>
    </row>
    <row r="295" spans="1:7" x14ac:dyDescent="0.2">
      <c r="A295" s="232"/>
      <c r="C295" s="36" t="str">
        <f t="shared" si="8"/>
        <v>Erreur</v>
      </c>
      <c r="D295" s="36" t="s">
        <v>610</v>
      </c>
      <c r="E295" s="36" t="s">
        <v>790</v>
      </c>
      <c r="F295" s="39" t="s">
        <v>669</v>
      </c>
      <c r="G295" s="36" t="s">
        <v>759</v>
      </c>
    </row>
    <row r="296" spans="1:7" x14ac:dyDescent="0.2">
      <c r="A296" s="232"/>
      <c r="C296" s="36" t="str">
        <f t="shared" si="8"/>
        <v>Vous devez saisir des valeurs entre 0 et 999.</v>
      </c>
      <c r="D296" s="36" t="s">
        <v>641</v>
      </c>
      <c r="E296" s="36" t="s">
        <v>797</v>
      </c>
      <c r="F296" s="39" t="s">
        <v>852</v>
      </c>
      <c r="G296" s="36" t="s">
        <v>765</v>
      </c>
    </row>
    <row r="297" spans="1:7" x14ac:dyDescent="0.2">
      <c r="A297" s="232">
        <v>3</v>
      </c>
      <c r="B297" s="36" t="s">
        <v>599</v>
      </c>
      <c r="C297" s="36" t="str">
        <f t="shared" si="8"/>
        <v>Profondeur</v>
      </c>
      <c r="D297" s="36" t="s">
        <v>588</v>
      </c>
      <c r="E297" s="36" t="s">
        <v>826</v>
      </c>
      <c r="F297" s="39" t="s">
        <v>703</v>
      </c>
      <c r="G297" s="36" t="s">
        <v>865</v>
      </c>
    </row>
    <row r="298" spans="1:7" x14ac:dyDescent="0.2">
      <c r="A298" s="232"/>
      <c r="C298" s="36" t="str">
        <f t="shared" si="8"/>
        <v>Entrez les dimensions du local.</v>
      </c>
      <c r="D298" s="36" t="s">
        <v>587</v>
      </c>
      <c r="E298" s="36" t="s">
        <v>824</v>
      </c>
      <c r="F298" s="39" t="s">
        <v>702</v>
      </c>
      <c r="G298" s="36" t="s">
        <v>855</v>
      </c>
    </row>
    <row r="299" spans="1:7" x14ac:dyDescent="0.2">
      <c r="A299" s="232"/>
      <c r="C299" s="36" t="str">
        <f t="shared" si="8"/>
        <v>Erreur</v>
      </c>
      <c r="D299" s="36" t="s">
        <v>610</v>
      </c>
      <c r="E299" s="36" t="s">
        <v>790</v>
      </c>
      <c r="F299" s="39" t="s">
        <v>669</v>
      </c>
      <c r="G299" s="36" t="s">
        <v>759</v>
      </c>
    </row>
    <row r="300" spans="1:7" x14ac:dyDescent="0.2">
      <c r="A300" s="232"/>
      <c r="C300" s="36" t="str">
        <f t="shared" si="8"/>
        <v>Vous devez saisir des valeurs entre 0 et 999.</v>
      </c>
      <c r="D300" s="36" t="s">
        <v>641</v>
      </c>
      <c r="E300" s="36" t="s">
        <v>797</v>
      </c>
      <c r="F300" s="39" t="s">
        <v>852</v>
      </c>
      <c r="G300" s="36" t="s">
        <v>765</v>
      </c>
    </row>
    <row r="301" spans="1:7" x14ac:dyDescent="0.2">
      <c r="A301" s="232">
        <v>3</v>
      </c>
      <c r="B301" s="36" t="s">
        <v>600</v>
      </c>
      <c r="C301" s="36" t="str">
        <f t="shared" ref="C301:C332" si="9">INDEX($D301:$G301,1,MATCH(Sprachwahl,ListSprache,0))</f>
        <v>Hauteur</v>
      </c>
      <c r="D301" s="36" t="s">
        <v>71</v>
      </c>
      <c r="E301" s="36" t="s">
        <v>798</v>
      </c>
      <c r="F301" s="39" t="s">
        <v>677</v>
      </c>
      <c r="G301" s="36" t="s">
        <v>770</v>
      </c>
    </row>
    <row r="302" spans="1:7" x14ac:dyDescent="0.2">
      <c r="A302" s="232"/>
      <c r="C302" s="36" t="str">
        <f t="shared" si="9"/>
        <v>Entrez la hauteur libre. Si le local a plusieurs hauteurs, faites la moyenne des hauteurs ou saisissez des zones séparément.</v>
      </c>
      <c r="D302" s="36" t="s">
        <v>589</v>
      </c>
      <c r="E302" s="36" t="s">
        <v>827</v>
      </c>
      <c r="F302" s="39" t="s">
        <v>704</v>
      </c>
    </row>
    <row r="303" spans="1:7" x14ac:dyDescent="0.2">
      <c r="A303" s="232"/>
      <c r="C303" s="36" t="str">
        <f t="shared" si="9"/>
        <v>Erreur</v>
      </c>
      <c r="D303" s="36" t="s">
        <v>610</v>
      </c>
      <c r="E303" s="36" t="s">
        <v>790</v>
      </c>
      <c r="F303" s="39" t="s">
        <v>669</v>
      </c>
      <c r="G303" s="36" t="s">
        <v>759</v>
      </c>
    </row>
    <row r="304" spans="1:7" x14ac:dyDescent="0.2">
      <c r="A304" s="232"/>
      <c r="C304" s="36" t="str">
        <f t="shared" si="9"/>
        <v>Vous devez saisir des valeurs entre 0 et 99.</v>
      </c>
      <c r="D304" s="36" t="s">
        <v>643</v>
      </c>
      <c r="E304" s="36" t="s">
        <v>806</v>
      </c>
      <c r="F304" s="39" t="s">
        <v>853</v>
      </c>
      <c r="G304" s="36" t="s">
        <v>766</v>
      </c>
    </row>
    <row r="305" spans="1:7" x14ac:dyDescent="0.2">
      <c r="A305" s="232">
        <v>3</v>
      </c>
      <c r="B305" s="36" t="s">
        <v>601</v>
      </c>
      <c r="C305" s="36" t="str">
        <f t="shared" si="9"/>
        <v>Surface</v>
      </c>
      <c r="D305" s="36" t="s">
        <v>560</v>
      </c>
      <c r="E305" s="36" t="s">
        <v>828</v>
      </c>
      <c r="F305" s="39" t="s">
        <v>705</v>
      </c>
      <c r="G305" s="36" t="s">
        <v>864</v>
      </c>
    </row>
    <row r="306" spans="1:7" x14ac:dyDescent="0.2">
      <c r="A306" s="232"/>
      <c r="C306" s="36" t="str">
        <f t="shared" si="9"/>
        <v>Si la surface ne correspond pas à la multiplication de la longueur et de la largeur, saisissez-la ici, sinon laisser vide.</v>
      </c>
      <c r="D306" s="36" t="s">
        <v>590</v>
      </c>
      <c r="E306" s="36" t="s">
        <v>829</v>
      </c>
      <c r="F306" s="39" t="s">
        <v>706</v>
      </c>
    </row>
    <row r="307" spans="1:7" x14ac:dyDescent="0.2">
      <c r="A307" s="232"/>
      <c r="C307" s="36" t="str">
        <f t="shared" si="9"/>
        <v>Erreur</v>
      </c>
      <c r="D307" s="36" t="s">
        <v>610</v>
      </c>
      <c r="E307" s="36" t="s">
        <v>790</v>
      </c>
      <c r="F307" s="39" t="s">
        <v>669</v>
      </c>
      <c r="G307" s="36" t="s">
        <v>759</v>
      </c>
    </row>
    <row r="308" spans="1:7" x14ac:dyDescent="0.2">
      <c r="A308" s="232"/>
      <c r="C308" s="36" t="str">
        <f t="shared" si="9"/>
        <v>Vous devez saisir des valeurs entre 0 et 9999.</v>
      </c>
      <c r="D308" s="36" t="s">
        <v>612</v>
      </c>
      <c r="E308" s="36" t="s">
        <v>825</v>
      </c>
      <c r="F308" s="39" t="s">
        <v>676</v>
      </c>
      <c r="G308" s="36" t="s">
        <v>869</v>
      </c>
    </row>
    <row r="309" spans="1:7" x14ac:dyDescent="0.2">
      <c r="A309" s="232">
        <v>3</v>
      </c>
      <c r="B309" s="36" t="s">
        <v>602</v>
      </c>
      <c r="C309" s="36" t="str">
        <f t="shared" si="9"/>
        <v>Nombre</v>
      </c>
      <c r="D309" s="36" t="s">
        <v>66</v>
      </c>
      <c r="E309" s="36" t="s">
        <v>830</v>
      </c>
      <c r="F309" s="39" t="s">
        <v>707</v>
      </c>
      <c r="G309" s="36" t="s">
        <v>863</v>
      </c>
    </row>
    <row r="310" spans="1:7" x14ac:dyDescent="0.2">
      <c r="A310" s="232"/>
      <c r="C310" s="36" t="str">
        <f t="shared" si="9"/>
        <v>Entrez les nombre de locaux de ce type.</v>
      </c>
      <c r="D310" s="36" t="s">
        <v>591</v>
      </c>
      <c r="E310" s="36" t="s">
        <v>831</v>
      </c>
      <c r="F310" s="39" t="s">
        <v>708</v>
      </c>
      <c r="G310" s="36" t="s">
        <v>870</v>
      </c>
    </row>
    <row r="311" spans="1:7" x14ac:dyDescent="0.2">
      <c r="A311" s="232"/>
      <c r="C311" s="36" t="str">
        <f t="shared" si="9"/>
        <v>Erreur</v>
      </c>
      <c r="D311" s="36" t="s">
        <v>610</v>
      </c>
      <c r="E311" s="36" t="s">
        <v>790</v>
      </c>
      <c r="F311" s="39" t="s">
        <v>669</v>
      </c>
      <c r="G311" s="36" t="s">
        <v>759</v>
      </c>
    </row>
    <row r="312" spans="1:7" x14ac:dyDescent="0.2">
      <c r="A312" s="232"/>
      <c r="C312" s="36" t="str">
        <f t="shared" si="9"/>
        <v>Vous devez saisir des valeurs entre -99 et 999.</v>
      </c>
      <c r="D312" s="36" t="s">
        <v>872</v>
      </c>
      <c r="E312" s="36" t="s">
        <v>873</v>
      </c>
      <c r="F312" s="39" t="s">
        <v>874</v>
      </c>
      <c r="G312" s="36" t="s">
        <v>871</v>
      </c>
    </row>
    <row r="313" spans="1:7" x14ac:dyDescent="0.2">
      <c r="A313" s="232">
        <v>3</v>
      </c>
      <c r="B313" s="36" t="s">
        <v>603</v>
      </c>
      <c r="C313" s="36" t="str">
        <f t="shared" si="9"/>
        <v>Réflexion du local</v>
      </c>
      <c r="D313" s="36" t="s">
        <v>116</v>
      </c>
      <c r="E313" s="36" t="s">
        <v>833</v>
      </c>
      <c r="F313" s="39" t="s">
        <v>710</v>
      </c>
      <c r="G313" s="36" t="s">
        <v>862</v>
      </c>
    </row>
    <row r="314" spans="1:7" x14ac:dyDescent="0.2">
      <c r="A314" s="232"/>
      <c r="C314" s="36" t="str">
        <f t="shared" si="9"/>
        <v>Sélectionnez un élément de la liste.</v>
      </c>
      <c r="D314" s="36" t="s">
        <v>592</v>
      </c>
      <c r="E314" s="36" t="s">
        <v>834</v>
      </c>
      <c r="F314" s="39" t="s">
        <v>711</v>
      </c>
      <c r="G314" s="36" t="s">
        <v>858</v>
      </c>
    </row>
    <row r="315" spans="1:7" x14ac:dyDescent="0.2">
      <c r="A315" s="232"/>
      <c r="C315" s="36" t="str">
        <f t="shared" si="9"/>
        <v>Erreur</v>
      </c>
      <c r="D315" s="36" t="s">
        <v>610</v>
      </c>
      <c r="E315" s="36" t="s">
        <v>790</v>
      </c>
      <c r="F315" s="39" t="s">
        <v>669</v>
      </c>
      <c r="G315" s="36" t="s">
        <v>759</v>
      </c>
    </row>
    <row r="316" spans="1:7" x14ac:dyDescent="0.2">
      <c r="A316" s="232"/>
      <c r="C316" s="36" t="str">
        <f t="shared" si="9"/>
        <v>Vous devez sélectionner un élément de la liste.</v>
      </c>
      <c r="D316" s="36" t="s">
        <v>45</v>
      </c>
      <c r="E316" s="36" t="s">
        <v>811</v>
      </c>
      <c r="F316" s="39" t="s">
        <v>690</v>
      </c>
      <c r="G316" s="36" t="s">
        <v>859</v>
      </c>
    </row>
    <row r="317" spans="1:7" x14ac:dyDescent="0.2">
      <c r="A317" s="232">
        <v>3</v>
      </c>
      <c r="B317" s="36" t="s">
        <v>604</v>
      </c>
      <c r="C317" s="36" t="str">
        <f t="shared" si="9"/>
        <v>Type de fenêtre</v>
      </c>
      <c r="D317" s="36" t="s">
        <v>593</v>
      </c>
      <c r="E317" s="36" t="s">
        <v>835</v>
      </c>
      <c r="F317" s="39" t="s">
        <v>712</v>
      </c>
      <c r="G317" s="36" t="s">
        <v>860</v>
      </c>
    </row>
    <row r="318" spans="1:7" x14ac:dyDescent="0.2">
      <c r="A318" s="232"/>
      <c r="C318" s="36" t="str">
        <f t="shared" si="9"/>
        <v>Choisissez un des type de fenêtres saisi dans la feuille 'Fenêtres'.</v>
      </c>
      <c r="D318" s="36" t="str">
        <f>"Wählen Sie einen der im Blatt '"&amp;Texte!$C$229&amp;"' erfassten Fenstertypen."</f>
        <v>Wählen Sie einen der im Blatt 'Fenster' erfassten Fenstertypen.</v>
      </c>
      <c r="E318" s="36" t="s">
        <v>1059</v>
      </c>
      <c r="F318" s="39" t="s">
        <v>713</v>
      </c>
      <c r="G318" s="36" t="s">
        <v>861</v>
      </c>
    </row>
    <row r="319" spans="1:7" x14ac:dyDescent="0.2">
      <c r="A319" s="232"/>
      <c r="C319" s="36" t="str">
        <f t="shared" si="9"/>
        <v>Erreur</v>
      </c>
      <c r="D319" s="36" t="s">
        <v>610</v>
      </c>
      <c r="E319" s="36" t="s">
        <v>790</v>
      </c>
      <c r="F319" s="39" t="s">
        <v>669</v>
      </c>
      <c r="G319" s="36" t="s">
        <v>759</v>
      </c>
    </row>
    <row r="320" spans="1:7" x14ac:dyDescent="0.2">
      <c r="A320" s="232"/>
      <c r="C320" s="36" t="str">
        <f t="shared" si="9"/>
        <v>Vous devez sélectionner un élément de la liste.</v>
      </c>
      <c r="D320" s="36" t="s">
        <v>45</v>
      </c>
      <c r="E320" s="36" t="s">
        <v>811</v>
      </c>
      <c r="F320" s="39" t="s">
        <v>690</v>
      </c>
      <c r="G320" s="36" t="s">
        <v>859</v>
      </c>
    </row>
    <row r="321" spans="1:7" x14ac:dyDescent="0.2">
      <c r="A321" s="232">
        <v>3</v>
      </c>
      <c r="B321" s="36" t="s">
        <v>605</v>
      </c>
      <c r="C321" s="36" t="str">
        <f t="shared" si="9"/>
        <v>Nombre</v>
      </c>
      <c r="D321" s="36" t="s">
        <v>66</v>
      </c>
      <c r="E321" s="36" t="s">
        <v>830</v>
      </c>
      <c r="F321" s="39" t="s">
        <v>707</v>
      </c>
      <c r="G321" s="36" t="s">
        <v>863</v>
      </c>
    </row>
    <row r="322" spans="1:7" x14ac:dyDescent="0.2">
      <c r="A322" s="232"/>
      <c r="C322" s="36" t="str">
        <f t="shared" si="9"/>
        <v>Entrez le nombre de fenêtres de ce type.</v>
      </c>
      <c r="D322" s="36" t="s">
        <v>614</v>
      </c>
      <c r="E322" s="36" t="s">
        <v>837</v>
      </c>
      <c r="F322" s="39" t="s">
        <v>714</v>
      </c>
      <c r="G322" s="36" t="s">
        <v>875</v>
      </c>
    </row>
    <row r="323" spans="1:7" x14ac:dyDescent="0.2">
      <c r="A323" s="232"/>
      <c r="C323" s="36" t="str">
        <f t="shared" si="9"/>
        <v>Erreur</v>
      </c>
      <c r="D323" s="36" t="s">
        <v>610</v>
      </c>
      <c r="E323" s="36" t="s">
        <v>790</v>
      </c>
      <c r="F323" s="39" t="s">
        <v>669</v>
      </c>
      <c r="G323" s="36" t="s">
        <v>759</v>
      </c>
    </row>
    <row r="324" spans="1:7" x14ac:dyDescent="0.2">
      <c r="A324" s="232"/>
      <c r="C324" s="36" t="str">
        <f t="shared" si="9"/>
        <v>Vous devez saisir des valeurs entières entre 0 et 999.</v>
      </c>
      <c r="D324" s="36" t="s">
        <v>613</v>
      </c>
      <c r="E324" s="36" t="s">
        <v>832</v>
      </c>
      <c r="F324" s="39" t="s">
        <v>709</v>
      </c>
      <c r="G324" s="36" t="s">
        <v>765</v>
      </c>
    </row>
    <row r="325" spans="1:7" x14ac:dyDescent="0.2">
      <c r="A325" s="232">
        <v>3</v>
      </c>
      <c r="B325" s="36" t="s">
        <v>606</v>
      </c>
      <c r="C325" s="36" t="str">
        <f t="shared" si="9"/>
        <v>Type de fenêtre</v>
      </c>
      <c r="D325" s="36" t="s">
        <v>593</v>
      </c>
      <c r="E325" s="36" t="s">
        <v>835</v>
      </c>
      <c r="F325" s="39" t="s">
        <v>712</v>
      </c>
      <c r="G325" s="36" t="s">
        <v>860</v>
      </c>
    </row>
    <row r="326" spans="1:7" x14ac:dyDescent="0.2">
      <c r="A326" s="232"/>
      <c r="C326" s="36" t="str">
        <f t="shared" si="9"/>
        <v>Choisissez un des type de fenêtres saisi dans la feuille 'Fenster'.</v>
      </c>
      <c r="D326" s="36" t="str">
        <f>"Wählen Sie einen der im Blatt '"&amp;Texte!$C$229&amp;"' erfassten Fenstertypen."</f>
        <v>Wählen Sie einen der im Blatt 'Fenster' erfassten Fenstertypen.</v>
      </c>
      <c r="E326" s="36" t="s">
        <v>836</v>
      </c>
      <c r="F326" s="39" t="s">
        <v>713</v>
      </c>
      <c r="G326" s="36" t="s">
        <v>861</v>
      </c>
    </row>
    <row r="327" spans="1:7" x14ac:dyDescent="0.2">
      <c r="A327" s="232"/>
      <c r="C327" s="36" t="str">
        <f t="shared" si="9"/>
        <v>Erreur</v>
      </c>
      <c r="D327" s="36" t="s">
        <v>610</v>
      </c>
      <c r="E327" s="36" t="s">
        <v>790</v>
      </c>
      <c r="F327" s="39" t="s">
        <v>669</v>
      </c>
      <c r="G327" s="36" t="s">
        <v>759</v>
      </c>
    </row>
    <row r="328" spans="1:7" x14ac:dyDescent="0.2">
      <c r="A328" s="232"/>
      <c r="C328" s="36" t="str">
        <f t="shared" si="9"/>
        <v>Vous devez sélectionner un élément de la liste.</v>
      </c>
      <c r="D328" s="36" t="s">
        <v>45</v>
      </c>
      <c r="E328" s="36" t="s">
        <v>811</v>
      </c>
      <c r="F328" s="39" t="s">
        <v>690</v>
      </c>
      <c r="G328" s="36" t="s">
        <v>859</v>
      </c>
    </row>
    <row r="329" spans="1:7" x14ac:dyDescent="0.2">
      <c r="A329" s="232">
        <v>3</v>
      </c>
      <c r="B329" s="36" t="s">
        <v>607</v>
      </c>
      <c r="C329" s="36" t="str">
        <f t="shared" si="9"/>
        <v>Nombre</v>
      </c>
      <c r="D329" s="36" t="s">
        <v>66</v>
      </c>
      <c r="E329" s="36" t="s">
        <v>830</v>
      </c>
      <c r="F329" s="39" t="s">
        <v>707</v>
      </c>
      <c r="G329" s="36" t="s">
        <v>863</v>
      </c>
    </row>
    <row r="330" spans="1:7" x14ac:dyDescent="0.2">
      <c r="A330" s="232"/>
      <c r="C330" s="36" t="str">
        <f t="shared" si="9"/>
        <v>Entrez le nombre de fenêtres de ce type.</v>
      </c>
      <c r="D330" s="36" t="s">
        <v>614</v>
      </c>
      <c r="E330" s="36" t="s">
        <v>837</v>
      </c>
      <c r="F330" s="39" t="s">
        <v>714</v>
      </c>
      <c r="G330" s="36" t="s">
        <v>875</v>
      </c>
    </row>
    <row r="331" spans="1:7" x14ac:dyDescent="0.2">
      <c r="A331" s="232"/>
      <c r="C331" s="36" t="str">
        <f t="shared" si="9"/>
        <v>Erreur</v>
      </c>
      <c r="D331" s="36" t="s">
        <v>610</v>
      </c>
      <c r="E331" s="36" t="s">
        <v>790</v>
      </c>
      <c r="F331" s="39" t="s">
        <v>669</v>
      </c>
      <c r="G331" s="36" t="s">
        <v>759</v>
      </c>
    </row>
    <row r="332" spans="1:7" x14ac:dyDescent="0.2">
      <c r="A332" s="232"/>
      <c r="C332" s="36" t="str">
        <f t="shared" si="9"/>
        <v>Vous devez saisir des valeurs entières entre 0 et 999.</v>
      </c>
      <c r="D332" s="36" t="s">
        <v>613</v>
      </c>
      <c r="E332" s="36" t="s">
        <v>832</v>
      </c>
      <c r="F332" s="39" t="s">
        <v>709</v>
      </c>
      <c r="G332" s="36" t="s">
        <v>765</v>
      </c>
    </row>
    <row r="333" spans="1:7" x14ac:dyDescent="0.2">
      <c r="A333" s="232">
        <v>3</v>
      </c>
      <c r="B333" s="36" t="s">
        <v>615</v>
      </c>
      <c r="C333" s="36" t="str">
        <f t="shared" ref="C333:C360" si="10">INDEX($D333:$G333,1,MATCH(Sprachwahl,ListSprache,0))</f>
        <v>Type de fenêtre</v>
      </c>
      <c r="D333" s="36" t="s">
        <v>593</v>
      </c>
      <c r="E333" s="36" t="s">
        <v>835</v>
      </c>
      <c r="F333" s="39" t="s">
        <v>712</v>
      </c>
      <c r="G333" s="36" t="s">
        <v>860</v>
      </c>
    </row>
    <row r="334" spans="1:7" x14ac:dyDescent="0.2">
      <c r="A334" s="232"/>
      <c r="C334" s="36" t="str">
        <f t="shared" si="10"/>
        <v>Choisissez un des type de fenêtres saisi dans la feuille 'Fenster'.</v>
      </c>
      <c r="D334" s="36" t="str">
        <f>"Wählen Sie einen der im Blatt '"&amp;Texte!$C$229&amp;"' erfassten Fenstertypen."</f>
        <v>Wählen Sie einen der im Blatt 'Fenster' erfassten Fenstertypen.</v>
      </c>
      <c r="E334" s="36" t="s">
        <v>836</v>
      </c>
      <c r="F334" s="39" t="s">
        <v>713</v>
      </c>
      <c r="G334" s="36" t="s">
        <v>861</v>
      </c>
    </row>
    <row r="335" spans="1:7" x14ac:dyDescent="0.2">
      <c r="A335" s="232"/>
      <c r="C335" s="36" t="str">
        <f t="shared" si="10"/>
        <v>Erreur</v>
      </c>
      <c r="D335" s="36" t="s">
        <v>610</v>
      </c>
      <c r="E335" s="36" t="s">
        <v>790</v>
      </c>
      <c r="F335" s="39" t="s">
        <v>669</v>
      </c>
      <c r="G335" s="36" t="s">
        <v>759</v>
      </c>
    </row>
    <row r="336" spans="1:7" x14ac:dyDescent="0.2">
      <c r="A336" s="232"/>
      <c r="C336" s="36" t="str">
        <f t="shared" si="10"/>
        <v>Vous devez sélectionner un élément de la liste.</v>
      </c>
      <c r="D336" s="36" t="s">
        <v>45</v>
      </c>
      <c r="E336" s="36" t="s">
        <v>811</v>
      </c>
      <c r="F336" s="39" t="s">
        <v>690</v>
      </c>
      <c r="G336" s="36" t="s">
        <v>859</v>
      </c>
    </row>
    <row r="337" spans="1:7" x14ac:dyDescent="0.2">
      <c r="A337" s="232">
        <v>3</v>
      </c>
      <c r="B337" s="36" t="s">
        <v>616</v>
      </c>
      <c r="C337" s="36" t="str">
        <f t="shared" si="10"/>
        <v>Nombre</v>
      </c>
      <c r="D337" s="36" t="s">
        <v>66</v>
      </c>
      <c r="E337" s="36" t="s">
        <v>830</v>
      </c>
      <c r="F337" s="39" t="s">
        <v>707</v>
      </c>
      <c r="G337" s="36" t="s">
        <v>863</v>
      </c>
    </row>
    <row r="338" spans="1:7" x14ac:dyDescent="0.2">
      <c r="A338" s="232"/>
      <c r="C338" s="36" t="str">
        <f t="shared" si="10"/>
        <v>Entrez le nombre de fenêtres de ce type.</v>
      </c>
      <c r="D338" s="36" t="s">
        <v>614</v>
      </c>
      <c r="E338" s="36" t="s">
        <v>837</v>
      </c>
      <c r="F338" s="39" t="s">
        <v>714</v>
      </c>
      <c r="G338" s="36" t="s">
        <v>875</v>
      </c>
    </row>
    <row r="339" spans="1:7" x14ac:dyDescent="0.2">
      <c r="A339" s="232"/>
      <c r="C339" s="36" t="str">
        <f t="shared" si="10"/>
        <v>Erreur</v>
      </c>
      <c r="D339" s="36" t="s">
        <v>610</v>
      </c>
      <c r="E339" s="36" t="s">
        <v>790</v>
      </c>
      <c r="F339" s="39" t="s">
        <v>669</v>
      </c>
      <c r="G339" s="36" t="s">
        <v>759</v>
      </c>
    </row>
    <row r="340" spans="1:7" x14ac:dyDescent="0.2">
      <c r="A340" s="232"/>
      <c r="C340" s="36" t="str">
        <f t="shared" si="10"/>
        <v>Vous devez saisir des valeurs entières entre 0 et 999.</v>
      </c>
      <c r="D340" s="36" t="s">
        <v>613</v>
      </c>
      <c r="E340" s="36" t="s">
        <v>832</v>
      </c>
      <c r="F340" s="39" t="s">
        <v>709</v>
      </c>
      <c r="G340" s="36" t="s">
        <v>996</v>
      </c>
    </row>
    <row r="341" spans="1:7" x14ac:dyDescent="0.2">
      <c r="A341" s="232">
        <v>3</v>
      </c>
      <c r="B341" s="36" t="s">
        <v>617</v>
      </c>
      <c r="C341" s="36" t="str">
        <f t="shared" si="10"/>
        <v>Type de fenêtre</v>
      </c>
      <c r="D341" s="36" t="s">
        <v>593</v>
      </c>
      <c r="E341" s="36" t="s">
        <v>835</v>
      </c>
      <c r="F341" s="39" t="s">
        <v>712</v>
      </c>
      <c r="G341" s="36" t="s">
        <v>860</v>
      </c>
    </row>
    <row r="342" spans="1:7" x14ac:dyDescent="0.2">
      <c r="A342" s="232"/>
      <c r="C342" s="36" t="str">
        <f t="shared" si="10"/>
        <v>Choisissez un des type de fenêtres saisi dans la feuille 'Fenster'.</v>
      </c>
      <c r="D342" s="36" t="str">
        <f>"Wählen Sie einen der im Blatt '"&amp;Texte!$C$229&amp;"' erfassten Fenstertypen."</f>
        <v>Wählen Sie einen der im Blatt 'Fenster' erfassten Fenstertypen.</v>
      </c>
      <c r="E342" s="36" t="s">
        <v>836</v>
      </c>
      <c r="F342" s="39" t="s">
        <v>713</v>
      </c>
      <c r="G342" s="36" t="s">
        <v>861</v>
      </c>
    </row>
    <row r="343" spans="1:7" x14ac:dyDescent="0.2">
      <c r="A343" s="232"/>
      <c r="C343" s="36" t="str">
        <f t="shared" si="10"/>
        <v>Erreur</v>
      </c>
      <c r="D343" s="36" t="s">
        <v>610</v>
      </c>
      <c r="E343" s="36" t="s">
        <v>790</v>
      </c>
      <c r="F343" s="39" t="s">
        <v>669</v>
      </c>
      <c r="G343" s="36" t="s">
        <v>759</v>
      </c>
    </row>
    <row r="344" spans="1:7" x14ac:dyDescent="0.2">
      <c r="A344" s="232"/>
      <c r="C344" s="36" t="str">
        <f t="shared" si="10"/>
        <v>Vous devez sélectionner un élément de la liste.</v>
      </c>
      <c r="D344" s="36" t="s">
        <v>45</v>
      </c>
      <c r="E344" s="36" t="s">
        <v>811</v>
      </c>
      <c r="F344" s="39" t="s">
        <v>690</v>
      </c>
      <c r="G344" s="36" t="s">
        <v>859</v>
      </c>
    </row>
    <row r="345" spans="1:7" x14ac:dyDescent="0.2">
      <c r="A345" s="232">
        <v>3</v>
      </c>
      <c r="B345" s="36" t="s">
        <v>618</v>
      </c>
      <c r="C345" s="36" t="str">
        <f t="shared" si="10"/>
        <v>Nombre</v>
      </c>
      <c r="D345" s="36" t="s">
        <v>66</v>
      </c>
      <c r="E345" s="36" t="s">
        <v>830</v>
      </c>
      <c r="F345" s="39" t="s">
        <v>707</v>
      </c>
      <c r="G345" s="36" t="s">
        <v>863</v>
      </c>
    </row>
    <row r="346" spans="1:7" x14ac:dyDescent="0.2">
      <c r="A346" s="232"/>
      <c r="C346" s="36" t="str">
        <f t="shared" si="10"/>
        <v>Entrez le nombre de fenêtres de ce type.</v>
      </c>
      <c r="D346" s="36" t="s">
        <v>614</v>
      </c>
      <c r="E346" s="36" t="s">
        <v>837</v>
      </c>
      <c r="F346" s="39" t="s">
        <v>714</v>
      </c>
      <c r="G346" s="36" t="s">
        <v>875</v>
      </c>
    </row>
    <row r="347" spans="1:7" x14ac:dyDescent="0.2">
      <c r="A347" s="232"/>
      <c r="C347" s="36" t="str">
        <f t="shared" si="10"/>
        <v>Erreur</v>
      </c>
      <c r="D347" s="36" t="s">
        <v>610</v>
      </c>
      <c r="E347" s="36" t="s">
        <v>790</v>
      </c>
      <c r="F347" s="39" t="s">
        <v>669</v>
      </c>
      <c r="G347" s="36" t="s">
        <v>759</v>
      </c>
    </row>
    <row r="348" spans="1:7" x14ac:dyDescent="0.2">
      <c r="A348" s="232"/>
      <c r="C348" s="36" t="str">
        <f t="shared" si="10"/>
        <v>Vous devez saisir des valeurs entières entre 0 et 999.</v>
      </c>
      <c r="D348" s="36" t="s">
        <v>613</v>
      </c>
      <c r="E348" s="36" t="s">
        <v>832</v>
      </c>
      <c r="F348" s="39" t="s">
        <v>709</v>
      </c>
      <c r="G348" s="36" t="s">
        <v>765</v>
      </c>
    </row>
    <row r="349" spans="1:7" x14ac:dyDescent="0.2">
      <c r="A349" s="277">
        <v>4</v>
      </c>
      <c r="B349" s="36" t="s">
        <v>597</v>
      </c>
      <c r="C349" s="36" t="str">
        <f t="shared" si="10"/>
        <v>Profond. de la surface utilisée</v>
      </c>
      <c r="D349" s="36" t="s">
        <v>983</v>
      </c>
      <c r="E349" s="117" t="s">
        <v>1040</v>
      </c>
      <c r="F349" s="117" t="s">
        <v>934</v>
      </c>
      <c r="G349" s="117" t="s">
        <v>936</v>
      </c>
    </row>
    <row r="350" spans="1:7" x14ac:dyDescent="0.2">
      <c r="A350" s="277"/>
      <c r="C350" s="36" t="str">
        <f t="shared" si="10"/>
        <v>Entrez la profondeur des zones utilisées en permanence par les personnes (mesurée à partir de la façade).</v>
      </c>
      <c r="D350" s="36" t="s">
        <v>984</v>
      </c>
      <c r="E350" s="36" t="s">
        <v>998</v>
      </c>
      <c r="F350" s="36" t="s">
        <v>997</v>
      </c>
      <c r="G350" s="36" t="s">
        <v>999</v>
      </c>
    </row>
    <row r="351" spans="1:7" x14ac:dyDescent="0.2">
      <c r="A351" s="277"/>
      <c r="C351" s="36" t="str">
        <f t="shared" si="10"/>
        <v>Erreur</v>
      </c>
      <c r="D351" s="36" t="s">
        <v>610</v>
      </c>
      <c r="E351" s="36" t="s">
        <v>790</v>
      </c>
      <c r="F351" s="39" t="s">
        <v>669</v>
      </c>
      <c r="G351" s="36" t="s">
        <v>759</v>
      </c>
    </row>
    <row r="352" spans="1:7" x14ac:dyDescent="0.2">
      <c r="A352" s="277"/>
      <c r="C352" s="36" t="str">
        <f t="shared" si="10"/>
        <v>Vous devez saisir des valeurs entre 0 et 999.</v>
      </c>
      <c r="D352" s="36" t="s">
        <v>641</v>
      </c>
      <c r="E352" s="36" t="s">
        <v>797</v>
      </c>
      <c r="F352" s="39" t="s">
        <v>852</v>
      </c>
      <c r="G352" s="36" t="s">
        <v>765</v>
      </c>
    </row>
    <row r="353" spans="1:7" x14ac:dyDescent="0.2">
      <c r="A353" s="277">
        <v>4</v>
      </c>
      <c r="B353" s="36" t="s">
        <v>598</v>
      </c>
      <c r="C353" s="36" t="str">
        <f t="shared" si="10"/>
        <v>Portée visuelle</v>
      </c>
      <c r="D353" s="36" t="s">
        <v>985</v>
      </c>
      <c r="E353" s="117" t="s">
        <v>940</v>
      </c>
      <c r="F353" s="117" t="s">
        <v>941</v>
      </c>
      <c r="G353" s="117" t="s">
        <v>939</v>
      </c>
    </row>
    <row r="354" spans="1:7" x14ac:dyDescent="0.2">
      <c r="A354" s="277"/>
      <c r="C354" s="36" t="str">
        <f t="shared" si="10"/>
        <v>Saisissez la distance jusqu'à l'objet suivant (mesurée à partir de la façade).</v>
      </c>
      <c r="D354" s="36" t="s">
        <v>986</v>
      </c>
      <c r="E354" s="36" t="s">
        <v>994</v>
      </c>
      <c r="F354" s="36" t="s">
        <v>995</v>
      </c>
      <c r="G354" s="36" t="s">
        <v>993</v>
      </c>
    </row>
    <row r="355" spans="1:7" x14ac:dyDescent="0.2">
      <c r="A355" s="277"/>
      <c r="C355" s="36" t="str">
        <f t="shared" si="10"/>
        <v>Erreur</v>
      </c>
      <c r="D355" s="36" t="s">
        <v>610</v>
      </c>
      <c r="E355" s="36" t="s">
        <v>790</v>
      </c>
      <c r="F355" s="39" t="s">
        <v>669</v>
      </c>
      <c r="G355" s="36" t="s">
        <v>759</v>
      </c>
    </row>
    <row r="356" spans="1:7" x14ac:dyDescent="0.2">
      <c r="A356" s="277"/>
      <c r="C356" s="36" t="str">
        <f t="shared" si="10"/>
        <v>Vous devez saisir des valeurs entières entre 0 et 999.</v>
      </c>
      <c r="D356" s="36" t="s">
        <v>987</v>
      </c>
      <c r="E356" s="36" t="s">
        <v>832</v>
      </c>
      <c r="F356" s="39" t="s">
        <v>709</v>
      </c>
      <c r="G356" s="36" t="s">
        <v>996</v>
      </c>
    </row>
    <row r="357" spans="1:7" x14ac:dyDescent="0.2">
      <c r="A357" s="277">
        <v>4</v>
      </c>
      <c r="B357" s="36" t="s">
        <v>599</v>
      </c>
      <c r="C357" s="36" t="str">
        <f t="shared" si="10"/>
        <v>Niveaux de vision</v>
      </c>
      <c r="D357" s="36" t="s">
        <v>893</v>
      </c>
      <c r="E357" s="117" t="s">
        <v>990</v>
      </c>
      <c r="F357" s="117" t="s">
        <v>991</v>
      </c>
      <c r="G357" s="117" t="s">
        <v>992</v>
      </c>
    </row>
    <row r="358" spans="1:7" x14ac:dyDescent="0.2">
      <c r="A358" s="277"/>
      <c r="C358" s="36" t="str">
        <f t="shared" si="10"/>
        <v>Sélectionnez les niveaux visibles du point le plus éloigné à une hauteur de 1,2 mètre (activité assise) ou de 1,7 mètre (activité debout) lorsque vous regardez par la fenêtre.</v>
      </c>
      <c r="D358" s="36" t="s">
        <v>988</v>
      </c>
      <c r="E358" s="36" t="s">
        <v>1002</v>
      </c>
      <c r="F358" s="36" t="s">
        <v>1001</v>
      </c>
      <c r="G358" s="36" t="s">
        <v>1000</v>
      </c>
    </row>
    <row r="359" spans="1:7" x14ac:dyDescent="0.2">
      <c r="A359" s="277"/>
      <c r="C359" s="36" t="str">
        <f t="shared" si="10"/>
        <v>Erreur</v>
      </c>
      <c r="D359" s="36" t="s">
        <v>610</v>
      </c>
      <c r="E359" s="36" t="s">
        <v>790</v>
      </c>
      <c r="F359" s="39" t="s">
        <v>669</v>
      </c>
      <c r="G359" s="36" t="s">
        <v>759</v>
      </c>
    </row>
    <row r="360" spans="1:7" x14ac:dyDescent="0.2">
      <c r="A360" s="277"/>
      <c r="C360" s="36" t="str">
        <f t="shared" si="10"/>
        <v>Vous devez sélectionner un élément de la liste.</v>
      </c>
      <c r="D360" s="36" t="s">
        <v>45</v>
      </c>
      <c r="E360" s="36" t="s">
        <v>811</v>
      </c>
      <c r="F360" s="39" t="s">
        <v>690</v>
      </c>
      <c r="G360" s="36" t="s">
        <v>859</v>
      </c>
    </row>
  </sheetData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D29"/>
  <sheetViews>
    <sheetView workbookViewId="0">
      <selection activeCell="B5" sqref="B5"/>
    </sheetView>
  </sheetViews>
  <sheetFormatPr baseColWidth="10" defaultRowHeight="15" x14ac:dyDescent="0.2"/>
  <cols>
    <col min="2" max="2" width="73.21875" customWidth="1"/>
  </cols>
  <sheetData>
    <row r="1" spans="1:4" ht="23.25" x14ac:dyDescent="0.35">
      <c r="A1" s="88" t="s">
        <v>1021</v>
      </c>
    </row>
    <row r="3" spans="1:4" x14ac:dyDescent="0.2">
      <c r="A3" s="55" t="s">
        <v>1022</v>
      </c>
      <c r="B3" s="55" t="s">
        <v>1023</v>
      </c>
      <c r="C3" s="55" t="s">
        <v>1024</v>
      </c>
      <c r="D3" s="55" t="s">
        <v>1025</v>
      </c>
    </row>
    <row r="4" spans="1:4" x14ac:dyDescent="0.2">
      <c r="A4" s="281" t="s">
        <v>1029</v>
      </c>
      <c r="B4" s="27" t="s">
        <v>1026</v>
      </c>
      <c r="C4" s="279">
        <v>43106</v>
      </c>
      <c r="D4" s="27" t="s">
        <v>1027</v>
      </c>
    </row>
    <row r="5" spans="1:4" x14ac:dyDescent="0.2">
      <c r="A5" s="281" t="s">
        <v>1028</v>
      </c>
      <c r="B5" s="27" t="s">
        <v>1030</v>
      </c>
      <c r="C5" s="279">
        <v>43830</v>
      </c>
      <c r="D5" s="27" t="s">
        <v>1027</v>
      </c>
    </row>
    <row r="6" spans="1:4" x14ac:dyDescent="0.2">
      <c r="A6" s="281" t="s">
        <v>1041</v>
      </c>
      <c r="B6" s="27" t="s">
        <v>1061</v>
      </c>
      <c r="C6" s="279">
        <v>44246</v>
      </c>
      <c r="D6" s="27" t="s">
        <v>1027</v>
      </c>
    </row>
    <row r="7" spans="1:4" x14ac:dyDescent="0.2">
      <c r="A7" s="27"/>
      <c r="B7" s="27"/>
      <c r="C7" s="27"/>
      <c r="D7" s="27"/>
    </row>
    <row r="8" spans="1:4" x14ac:dyDescent="0.2">
      <c r="A8" s="27"/>
      <c r="B8" s="27"/>
      <c r="C8" s="27"/>
      <c r="D8" s="27"/>
    </row>
    <row r="9" spans="1:4" x14ac:dyDescent="0.2">
      <c r="A9" s="27"/>
      <c r="B9" s="27"/>
      <c r="C9" s="27"/>
      <c r="D9" s="27"/>
    </row>
    <row r="10" spans="1:4" x14ac:dyDescent="0.2">
      <c r="A10" s="27"/>
      <c r="B10" s="27"/>
      <c r="C10" s="27"/>
      <c r="D10" s="27"/>
    </row>
    <row r="11" spans="1:4" x14ac:dyDescent="0.2">
      <c r="A11" s="27"/>
      <c r="B11" s="27"/>
      <c r="C11" s="27"/>
      <c r="D11" s="27"/>
    </row>
    <row r="12" spans="1:4" x14ac:dyDescent="0.2">
      <c r="A12" s="27"/>
      <c r="B12" s="27"/>
      <c r="C12" s="27"/>
      <c r="D12" s="27"/>
    </row>
    <row r="13" spans="1:4" x14ac:dyDescent="0.2">
      <c r="A13" s="27"/>
      <c r="B13" s="27"/>
      <c r="C13" s="27"/>
      <c r="D13" s="27"/>
    </row>
    <row r="14" spans="1:4" x14ac:dyDescent="0.2">
      <c r="A14" s="27"/>
      <c r="B14" s="27"/>
      <c r="C14" s="27"/>
      <c r="D14" s="27"/>
    </row>
    <row r="15" spans="1:4" x14ac:dyDescent="0.2">
      <c r="A15" s="27"/>
      <c r="B15" s="27"/>
      <c r="C15" s="27"/>
      <c r="D15" s="27"/>
    </row>
    <row r="16" spans="1:4" x14ac:dyDescent="0.2">
      <c r="A16" s="27"/>
      <c r="B16" s="27"/>
      <c r="C16" s="27"/>
      <c r="D16" s="27"/>
    </row>
    <row r="17" spans="1:4" x14ac:dyDescent="0.2">
      <c r="A17" s="27"/>
      <c r="B17" s="27"/>
      <c r="C17" s="27"/>
      <c r="D17" s="27"/>
    </row>
    <row r="18" spans="1:4" x14ac:dyDescent="0.2">
      <c r="A18" s="27"/>
      <c r="B18" s="27"/>
      <c r="C18" s="27"/>
      <c r="D18" s="27"/>
    </row>
    <row r="19" spans="1:4" x14ac:dyDescent="0.2">
      <c r="A19" s="27"/>
      <c r="B19" s="27"/>
      <c r="C19" s="27"/>
      <c r="D19" s="27"/>
    </row>
    <row r="20" spans="1:4" x14ac:dyDescent="0.2">
      <c r="A20" s="27"/>
      <c r="B20" s="27"/>
      <c r="C20" s="27"/>
      <c r="D20" s="27"/>
    </row>
    <row r="21" spans="1:4" x14ac:dyDescent="0.2">
      <c r="A21" s="27"/>
      <c r="B21" s="27"/>
      <c r="C21" s="27"/>
      <c r="D21" s="27"/>
    </row>
    <row r="22" spans="1:4" x14ac:dyDescent="0.2">
      <c r="A22" s="27"/>
      <c r="B22" s="27"/>
      <c r="C22" s="27"/>
      <c r="D22" s="27"/>
    </row>
    <row r="23" spans="1:4" x14ac:dyDescent="0.2">
      <c r="A23" s="27"/>
      <c r="B23" s="27"/>
      <c r="C23" s="27"/>
      <c r="D23" s="27"/>
    </row>
    <row r="24" spans="1:4" x14ac:dyDescent="0.2">
      <c r="A24" s="27"/>
      <c r="B24" s="27"/>
      <c r="C24" s="27"/>
      <c r="D24" s="27"/>
    </row>
    <row r="25" spans="1:4" x14ac:dyDescent="0.2">
      <c r="A25" s="27"/>
      <c r="B25" s="27"/>
      <c r="C25" s="27"/>
      <c r="D25" s="27"/>
    </row>
    <row r="26" spans="1:4" x14ac:dyDescent="0.2">
      <c r="A26" s="27"/>
      <c r="B26" s="27"/>
      <c r="C26" s="27"/>
      <c r="D26" s="27"/>
    </row>
    <row r="27" spans="1:4" x14ac:dyDescent="0.2">
      <c r="A27" s="27"/>
      <c r="B27" s="27"/>
      <c r="C27" s="27"/>
      <c r="D27" s="27"/>
    </row>
    <row r="28" spans="1:4" x14ac:dyDescent="0.2">
      <c r="A28" s="280"/>
      <c r="B28" s="280"/>
      <c r="C28" s="280"/>
      <c r="D28" s="280"/>
    </row>
    <row r="29" spans="1:4" x14ac:dyDescent="0.2">
      <c r="A29" s="282" t="str">
        <f>INDEX($A$4:$A$28,SUMPRODUCT(MAX(($A$4:$A$28&lt;&gt;"")*ROW($A$4:$A$28)))-3,1)</f>
        <v>2.11</v>
      </c>
      <c r="B29" s="55"/>
      <c r="C29" s="55"/>
      <c r="D29" s="5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54</vt:i4>
      </vt:variant>
    </vt:vector>
  </HeadingPairs>
  <TitlesOfParts>
    <vt:vector size="62" baseType="lpstr">
      <vt:lpstr>Résumé</vt:lpstr>
      <vt:lpstr>Fenêtres</vt:lpstr>
      <vt:lpstr>Lumière_du_jour</vt:lpstr>
      <vt:lpstr>Vues</vt:lpstr>
      <vt:lpstr>Questionnaire_rénovation</vt:lpstr>
      <vt:lpstr>Constants</vt:lpstr>
      <vt:lpstr>Texte</vt:lpstr>
      <vt:lpstr>Versionierung</vt:lpstr>
      <vt:lpstr>Antwort_simp</vt:lpstr>
      <vt:lpstr>Befriedigend</vt:lpstr>
      <vt:lpstr>Fenêtres!Druckbereich</vt:lpstr>
      <vt:lpstr>Lumière_du_jour!Druckbereich</vt:lpstr>
      <vt:lpstr>Questionnaire_rénovation!Druckbereich</vt:lpstr>
      <vt:lpstr>Résumé!Druckbereich</vt:lpstr>
      <vt:lpstr>Vues!Druckbereich</vt:lpstr>
      <vt:lpstr>Druckbereich</vt:lpstr>
      <vt:lpstr>Lumière_du_jour!Drucktitel</vt:lpstr>
      <vt:lpstr>FactorRenovation</vt:lpstr>
      <vt:lpstr>Gut</vt:lpstr>
      <vt:lpstr>Ja</vt:lpstr>
      <vt:lpstr>JaNein</vt:lpstr>
      <vt:lpstr>ListAussicht</vt:lpstr>
      <vt:lpstr>ListAussichtQ</vt:lpstr>
      <vt:lpstr>ListBeleuchtung</vt:lpstr>
      <vt:lpstr>ListHorizont</vt:lpstr>
      <vt:lpstr>ListOrientierung</vt:lpstr>
      <vt:lpstr>ListProjekttyp</vt:lpstr>
      <vt:lpstr>ListRaumReflex</vt:lpstr>
      <vt:lpstr>ListSoControl</vt:lpstr>
      <vt:lpstr>ListSoSchu</vt:lpstr>
      <vt:lpstr>ListSprache</vt:lpstr>
      <vt:lpstr>MatrixAussicht</vt:lpstr>
      <vt:lpstr>MatrixBeleuchtung</vt:lpstr>
      <vt:lpstr>MatrixHorizont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MatrixTexteT5</vt:lpstr>
      <vt:lpstr>MatrixWindow</vt:lpstr>
      <vt:lpstr>MaxUFläche</vt:lpstr>
      <vt:lpstr>Mindesterfüllung</vt:lpstr>
      <vt:lpstr>MxValidationTexts</vt:lpstr>
      <vt:lpstr>Nein</vt:lpstr>
      <vt:lpstr>NewConstruction</vt:lpstr>
      <vt:lpstr>Password</vt:lpstr>
      <vt:lpstr>Projektbez</vt:lpstr>
      <vt:lpstr>Renovation</vt:lpstr>
      <vt:lpstr>SheetDaylight</vt:lpstr>
      <vt:lpstr>SheetOverview</vt:lpstr>
      <vt:lpstr>SheetQuestionaire</vt:lpstr>
      <vt:lpstr>SheetViews</vt:lpstr>
      <vt:lpstr>SheetWindow</vt:lpstr>
      <vt:lpstr>Sprachwahl</vt:lpstr>
      <vt:lpstr>SummeRaumFlaeche</vt:lpstr>
      <vt:lpstr>test01</vt:lpstr>
      <vt:lpstr>Typ</vt:lpstr>
      <vt:lpstr>Version</vt:lpstr>
      <vt:lpstr>VersionNr</vt:lpstr>
    </vt:vector>
  </TitlesOfParts>
  <Company>eTeam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Severin Lenel</cp:lastModifiedBy>
  <cp:lastPrinted>2019-12-31T21:25:02Z</cp:lastPrinted>
  <dcterms:created xsi:type="dcterms:W3CDTF">1999-01-20T17:37:13Z</dcterms:created>
  <dcterms:modified xsi:type="dcterms:W3CDTF">2021-02-19T10:54:07Z</dcterms:modified>
</cp:coreProperties>
</file>